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oward" sheetId="1" r:id="rId4"/>
    <sheet state="visible" name="Palm Beach" sheetId="2" r:id="rId5"/>
  </sheets>
  <definedNames/>
  <calcPr/>
</workbook>
</file>

<file path=xl/sharedStrings.xml><?xml version="1.0" encoding="utf-8"?>
<sst xmlns="http://schemas.openxmlformats.org/spreadsheetml/2006/main" count="989" uniqueCount="733">
  <si>
    <t>CATEGORY</t>
  </si>
  <si>
    <t>ACTIVITY</t>
  </si>
  <si>
    <t>ADDRESS</t>
  </si>
  <si>
    <t>PHONE</t>
  </si>
  <si>
    <t>WEBSITE</t>
  </si>
  <si>
    <t>After School/ After Care</t>
  </si>
  <si>
    <t>877 NW 61st St #100, Fort Lauderdale, FL 33309</t>
  </si>
  <si>
    <t>(954) 537-1010</t>
  </si>
  <si>
    <t>https://www.bgcbc.org/</t>
  </si>
  <si>
    <t>408 NW 14th Terrace, Fort Lauderdale, FL 33311</t>
  </si>
  <si>
    <t>(954) 467-2444</t>
  </si>
  <si>
    <t>https://ymcasouthflorida.org/location/la-lee-ymca-family-center/</t>
  </si>
  <si>
    <t>20201 Saddle Club Rd, Weston, FL 33327</t>
  </si>
  <si>
    <t>(954) 424-9622</t>
  </si>
  <si>
    <t>https://ymcasouthflorida.org/location/weston-ymca-family-center/</t>
  </si>
  <si>
    <t>Amusement</t>
  </si>
  <si>
    <t>5891 Lyons Rd, Coconut Creek, FL 33073</t>
  </si>
  <si>
    <t>(954) 380-8600</t>
  </si>
  <si>
    <t>4939 Coconut Creek Pkwy, Coconut Creek, FL 33063</t>
  </si>
  <si>
    <t>(954) 973-3031</t>
  </si>
  <si>
    <t>https://www.otwusa.com/coconut-creek</t>
  </si>
  <si>
    <t>1834 SW 2nd St, Pompano Beach, FL 33069</t>
  </si>
  <si>
    <t>(954) 417-3999</t>
  </si>
  <si>
    <t>https://www.skyzone.com/fortlauderdale</t>
  </si>
  <si>
    <t>7500 Southgate Blvd, North Lauderdale, FL 33068</t>
  </si>
  <si>
    <t>(954) 721-0580</t>
  </si>
  <si>
    <t>http://www.galaxyskateway.net/</t>
  </si>
  <si>
    <t>5300 Powerline Rd, Fort Lauderdale, FL 33309</t>
  </si>
  <si>
    <t>(954) 491-6265</t>
  </si>
  <si>
    <t>https://xtremeactionpark.com/</t>
  </si>
  <si>
    <t>20130 Regional Park Dr, Boca Raton, FL 33498</t>
  </si>
  <si>
    <t xml:space="preserve"> (561) 629-8840</t>
  </si>
  <si>
    <t>http://discover.pbcgov.org/parks/Pages/Waterparks.aspx</t>
  </si>
  <si>
    <t>6566 N Military Trl, West Palm Beach, FL 33407</t>
  </si>
  <si>
    <t>(561) 848-6272</t>
  </si>
  <si>
    <t>https://www.rapidswaterpark.com/</t>
  </si>
  <si>
    <t>413 E Atlantic Blvd, Pompano Beach, FL 33060</t>
  </si>
  <si>
    <t>(954) 782-9813</t>
  </si>
  <si>
    <t>https://www.lazerlandofpompano.com/</t>
  </si>
  <si>
    <t>9533 Westview Dr, Coral Springs, FL 33076</t>
  </si>
  <si>
    <t>(954) 526-5115</t>
  </si>
  <si>
    <t>https://monsterminigolf.com/</t>
  </si>
  <si>
    <t>3100 Airport Rd, Boca Raton, FL 33431</t>
  </si>
  <si>
    <t>(561) 347-1888</t>
  </si>
  <si>
    <t>https://www.boomersparks.com/index.php/boca</t>
  </si>
  <si>
    <t>Archery</t>
  </si>
  <si>
    <t>730 NW 65th Ave, Margate, FL 33063</t>
  </si>
  <si>
    <t>(954) 866-4935</t>
  </si>
  <si>
    <t>https://goarchery.net/</t>
  </si>
  <si>
    <t>4590 Peters Rd, Fort Lauderdale, FL 33312</t>
  </si>
  <si>
    <t>(954) 292-4310</t>
  </si>
  <si>
    <t>https://www.fortlauderdalearchers.com/</t>
  </si>
  <si>
    <t>Art</t>
  </si>
  <si>
    <t>9865 W Sample Rd, Coral Springs, FL 33065</t>
  </si>
  <si>
    <t>954-753-5354</t>
  </si>
  <si>
    <t>https://plastercarousel.com/</t>
  </si>
  <si>
    <t>720 Riverside Dr, Coral Springs, FL 33071</t>
  </si>
  <si>
    <t>(954) 227-2468</t>
  </si>
  <si>
    <t>https://www.paintingwithatwist.com/studio/coralsprings/</t>
  </si>
  <si>
    <t>Art Classes</t>
  </si>
  <si>
    <t>Parkland, FL</t>
  </si>
  <si>
    <t>(954) 600-7222</t>
  </si>
  <si>
    <t>loriarbel.com</t>
  </si>
  <si>
    <t>6654 Parkside Dr, Parkland, FL 33067</t>
  </si>
  <si>
    <t>(754) 444-9936</t>
  </si>
  <si>
    <t>https://www.myartpaperscissors.com/</t>
  </si>
  <si>
    <t>2855 Coral Springs Dr, Coral Springs, 33065</t>
  </si>
  <si>
    <t>(954) 344-5990</t>
  </si>
  <si>
    <t>https://www.thecentercs.com/</t>
  </si>
  <si>
    <t>751 SW 121st Ave, Davie, FL 33325</t>
  </si>
  <si>
    <t>(954) 424-0085</t>
  </si>
  <si>
    <t>http://www.youngatartmuseum.org/</t>
  </si>
  <si>
    <t>2075 N University Drive, Coral Springs, FL 33071</t>
  </si>
  <si>
    <t>954-344-1383</t>
  </si>
  <si>
    <t>https://www.michaels.com/classes</t>
  </si>
  <si>
    <t>Baseball</t>
  </si>
  <si>
    <t>510 NW 77th St, Boca Raton, FL 33487</t>
  </si>
  <si>
    <t>(561) 465-8560</t>
  </si>
  <si>
    <t>https://movaughnbaseballacademy.com/</t>
  </si>
  <si>
    <t>1000 Holland Dr #6, Boca Raton, FL 33487</t>
  </si>
  <si>
    <t>(561) 222-1894</t>
  </si>
  <si>
    <t>https://www.ebaboca.com/</t>
  </si>
  <si>
    <t>Basketball</t>
  </si>
  <si>
    <t>2501 Coral Springs Dr, Coral Springs, FL 33065</t>
  </si>
  <si>
    <t>(954) 345-2200</t>
  </si>
  <si>
    <t>http://csbchoops.com/</t>
  </si>
  <si>
    <t>9523 NW 38th Pl, Sunrise, FL 33351</t>
  </si>
  <si>
    <t>(954) 336-0615</t>
  </si>
  <si>
    <t>https://baller-basketball-academy.business.site/</t>
  </si>
  <si>
    <t>Bowling</t>
  </si>
  <si>
    <t>8500 NW 44th St, Sunrise, FL 33351</t>
  </si>
  <si>
    <t>(954) 749-1400</t>
  </si>
  <si>
    <t>https://strikersfs.com/leagues/youth-leagues/</t>
  </si>
  <si>
    <t>Cheer</t>
  </si>
  <si>
    <t>4900 Lyons Technology Pkwy # 8, Coconut Crk 33073</t>
  </si>
  <si>
    <t>(954) 428-1155</t>
  </si>
  <si>
    <t>http://www.cheerfloridaallstars.com/</t>
  </si>
  <si>
    <t>5933 W Hillsboro Blvd, Parkland, FL 33067</t>
  </si>
  <si>
    <t>(954) 340-9772</t>
  </si>
  <si>
    <t>http://www.uscheerleading.com/</t>
  </si>
  <si>
    <t>6500 W Rogers Cir, Boca Raton, FL 33487</t>
  </si>
  <si>
    <t>(954) 650-0065</t>
  </si>
  <si>
    <t>https://hurricane-allstars.ueniweb.com/</t>
  </si>
  <si>
    <t>2920 NW Boca Raton Blvd #5, Boca Raton, FL 33431</t>
  </si>
  <si>
    <t>(561) 362-4533</t>
  </si>
  <si>
    <t>http://www.bocaextreme.com/</t>
  </si>
  <si>
    <t>9793 Glades Rd, Boca Raton, FL 33434</t>
  </si>
  <si>
    <t>(561) 353-1974</t>
  </si>
  <si>
    <t>https://www.gpboca.com/</t>
  </si>
  <si>
    <t>12800 Taft St, Pembroke Pines, FL 33028</t>
  </si>
  <si>
    <t>(954) 438-2075</t>
  </si>
  <si>
    <t>http://floridasuperstars.com/</t>
  </si>
  <si>
    <t>5944 Coral Ridge Dr, Coral Springs, FL 33076</t>
  </si>
  <si>
    <t>(786) 236-0948</t>
  </si>
  <si>
    <t>https://www.parklandrangers.com/</t>
  </si>
  <si>
    <t>15851 SW 41st St #100, Weston, FL 33331</t>
  </si>
  <si>
    <t>(954) 430-1530</t>
  </si>
  <si>
    <t>https://www.coralreefgymnastics.com/</t>
  </si>
  <si>
    <t>2290 SW 71st Ter, Fort Lauderdale, FL 33317</t>
  </si>
  <si>
    <t>(954) 417-6962</t>
  </si>
  <si>
    <t>https://www.fla3threat.com/</t>
  </si>
  <si>
    <t>Comedy</t>
  </si>
  <si>
    <t>MNM Studios 95 NW 11th Street Boca Raton, Florida 33432 (Unit 100A)</t>
  </si>
  <si>
    <t>(844) 561-4242</t>
  </si>
  <si>
    <t>http://www.theimprovu.com/</t>
  </si>
  <si>
    <t>Computers/Coding</t>
  </si>
  <si>
    <t>19605 N State Road 7 Suite D,Boca 33498</t>
  </si>
  <si>
    <t>(561) 440-8229</t>
  </si>
  <si>
    <t>https://www.codeninjas.com/locations/fl-coral-springs</t>
  </si>
  <si>
    <t>Computers/Programs</t>
  </si>
  <si>
    <t>3151 N University Drive, Coral Springs, FL 33065</t>
  </si>
  <si>
    <t>954-357-7990</t>
  </si>
  <si>
    <t>http://ems.browardlibrary.org/MasterCalendar/MasterCalendar.aspx?data=gr3zOeO/2xFAWzCjYYN57ZHy/TkUD/mz9m6p90bSndm7HS9BfN6guGbdVJeEPKl%2bRFGNzeBzAY3qsZQBEZZkTmkqd/nPtX3U%2bF3b87lSS9wF8XLUBDca84M6ex/4eTfUizwMFTyQA750uOdjMAVPqw4819KTk0PGBS1yJi%2bJxkhEELke7drtmCTEytCy/6Ra7Miqy3hyC/y1prqYfjUOCreRRQIZ1x6E</t>
  </si>
  <si>
    <t>Cooking</t>
  </si>
  <si>
    <t>10412 West Atlantic Blvd. Coral Springs, FL 33071</t>
  </si>
  <si>
    <t>954-302-7777</t>
  </si>
  <si>
    <t>https://coralspringsfl.youngchefsacademy.com/</t>
  </si>
  <si>
    <t>565 Oaks Ln #103, Pompano Beach, FL 33069</t>
  </si>
  <si>
    <t>(954) 531-2393</t>
  </si>
  <si>
    <t>https://chefalicecooking.com/kids-cooking-classes/</t>
  </si>
  <si>
    <t>Dance</t>
  </si>
  <si>
    <t>5952 Coral Ridge Dr, Coral Springs, FL 33076</t>
  </si>
  <si>
    <t>(954) 340-1544</t>
  </si>
  <si>
    <t>https://dancetheatre.net/heronbay/register.html</t>
  </si>
  <si>
    <t>23110 Sandalfoot Plaza Dr, Boca 33428</t>
  </si>
  <si>
    <t>(561) 558-1234</t>
  </si>
  <si>
    <t>americandancesportcenter.com</t>
  </si>
  <si>
    <t>5913 W Hillsboro Blvd, Parkland, 33067</t>
  </si>
  <si>
    <t>(954) 341-6120</t>
  </si>
  <si>
    <t>parklandballroomdancing.com</t>
  </si>
  <si>
    <t>480 NW 69th Ave, Margate, 33063</t>
  </si>
  <si>
    <t>(954) 274-4756</t>
  </si>
  <si>
    <t>nonstopdc.com</t>
  </si>
  <si>
    <t>10351 Royal Palm Blvd, Coral Springs, 33065</t>
  </si>
  <si>
    <t>(954) 752-0148</t>
  </si>
  <si>
    <t>thedanceeffect.net</t>
  </si>
  <si>
    <t>2515 N State Rd 7, Ste 206, Margate, 33063</t>
  </si>
  <si>
    <t>(954) 575-7704</t>
  </si>
  <si>
    <t>u4riadance.com</t>
  </si>
  <si>
    <t>1415 Lyons Rd, Ste B, Coconut Creek, 33063</t>
  </si>
  <si>
    <t>(954) 980-9777</t>
  </si>
  <si>
    <t>danceinflorida.com</t>
  </si>
  <si>
    <t>6546 FL-7, Coconut Creek, FL 33073</t>
  </si>
  <si>
    <t>954) 427-7217</t>
  </si>
  <si>
    <t>https://www.dancetheatre.net/</t>
  </si>
  <si>
    <t>11490 West Sample Rd. Coral Springs, FL 33065</t>
  </si>
  <si>
    <t>954-752-6980</t>
  </si>
  <si>
    <t>http://www.coralspringsacademyofdance.com/</t>
  </si>
  <si>
    <t>Dance/Fitness</t>
  </si>
  <si>
    <t>12441 Royal Palm Blvd, Coral Springs, 33065</t>
  </si>
  <si>
    <t>(954) 464-8143</t>
  </si>
  <si>
    <t>geminidanz.com</t>
  </si>
  <si>
    <t>Drama/Acting</t>
  </si>
  <si>
    <t>2900 West State Road 84, Ft. Lauderdale 33325</t>
  </si>
  <si>
    <t>(954) 368-8534</t>
  </si>
  <si>
    <t>performersplayground.com</t>
  </si>
  <si>
    <t>2855 Coral Springs Dr, Coral Springs, FL 33065</t>
  </si>
  <si>
    <t>(954) 344-5991</t>
  </si>
  <si>
    <t>https://www.thecentercs.com/events-tickets/education/next-stop-broadway</t>
  </si>
  <si>
    <t>99 SW 14th St, Fort Lauderdale, FL 33315</t>
  </si>
  <si>
    <t>(786) 291-0287</t>
  </si>
  <si>
    <t>https://www.universalacting.com/</t>
  </si>
  <si>
    <t>201 Plaza Real, Boca Raton, FL 33432</t>
  </si>
  <si>
    <t>(561) 962-1570</t>
  </si>
  <si>
    <t>http://www.youthactors.com/</t>
  </si>
  <si>
    <t>Entrepreneurship</t>
  </si>
  <si>
    <t>1130 Coconut Creek Boulevard, Coconut Creek, FL 33066</t>
  </si>
  <si>
    <t xml:space="preserve"> 954-979-7100</t>
  </si>
  <si>
    <t>https://www.jasouthflorida.org/</t>
  </si>
  <si>
    <t>Escape Room</t>
  </si>
  <si>
    <t>10880 Wiles Rd, Coral Springs, FL 33076</t>
  </si>
  <si>
    <t>(561) 660-5121</t>
  </si>
  <si>
    <t>https://coralspringsescaperooms.com/</t>
  </si>
  <si>
    <t>4937 Coconut Creek Pkwy, Coconut Creek, FL 33063</t>
  </si>
  <si>
    <t>(754) 303-8890</t>
  </si>
  <si>
    <t>https://escaperoomsfl.com/</t>
  </si>
  <si>
    <t>12701 W Sunrise Blvd #0907, Sunrise, FL 33323</t>
  </si>
  <si>
    <t>(954) 530-8437</t>
  </si>
  <si>
    <t>https://americasescapegame.com/sawgrass-mills/</t>
  </si>
  <si>
    <t>Fencing</t>
  </si>
  <si>
    <t xml:space="preserve"> Sugar Sand Park, 300 S Military Trail, Boca Raton, FL 33486</t>
  </si>
  <si>
    <t>http://www.southfloridafencingclub.com/</t>
  </si>
  <si>
    <t>Football</t>
  </si>
  <si>
    <t>Fitness</t>
  </si>
  <si>
    <t>6504 N State Rd 7, Coconut Creek, 33073</t>
  </si>
  <si>
    <t>(954) 596-9010</t>
  </si>
  <si>
    <t>mygym.com</t>
  </si>
  <si>
    <t>4641 N State Road 7,Unit 15B, Coral Springs, FL 33073</t>
  </si>
  <si>
    <t>(954) 363-2349</t>
  </si>
  <si>
    <t>fitwize4kids.org</t>
  </si>
  <si>
    <t>Gaming</t>
  </si>
  <si>
    <t>4580 N University Dr, Lauderhill, FL 33351</t>
  </si>
  <si>
    <t>(954) 742-5141</t>
  </si>
  <si>
    <t>http://tatesgaming.com/about-the-satellite/</t>
  </si>
  <si>
    <t>750 Sample Rd #1, Pompano Beach, FL 33064</t>
  </si>
  <si>
    <t>(954) 374-7717</t>
  </si>
  <si>
    <t>http://www.vsgaming.org/</t>
  </si>
  <si>
    <t>5869 Margate Blvd, Margate, FL 33063</t>
  </si>
  <si>
    <t>(954) 281-9778</t>
  </si>
  <si>
    <t>http://flynnsgaming.com/</t>
  </si>
  <si>
    <t>3000 Oakwood Blvd, Hollywood, FL 33020</t>
  </si>
  <si>
    <t>(954) 923-5505</t>
  </si>
  <si>
    <t>https://www.daveandbusters.com/locations/florida-hollywood</t>
  </si>
  <si>
    <t>Gardening</t>
  </si>
  <si>
    <t>11000 S Red Rd, Pinecrest, FL 33156</t>
  </si>
  <si>
    <t>305-669-6990</t>
  </si>
  <si>
    <t>https://www.pinecrestgardens.org/botanical/gardening-and-horticulture</t>
  </si>
  <si>
    <t>Golf</t>
  </si>
  <si>
    <t>4600 Woodlands Blvd, Tamarac, FL 33319</t>
  </si>
  <si>
    <t xml:space="preserve"> (954) 854-2020</t>
  </si>
  <si>
    <t>http://www.dwsgolf.com/</t>
  </si>
  <si>
    <t>3701 Oaks Clubhouse Dr, Pompano Beach, FL 33069</t>
  </si>
  <si>
    <t>(954) 971-7867</t>
  </si>
  <si>
    <t>http://www.palmairegolfacademy.com/</t>
  </si>
  <si>
    <t>Gymnastics</t>
  </si>
  <si>
    <t>1297 N University Dr, Coral Springs, FL 33071</t>
  </si>
  <si>
    <t>(954) 741-9382</t>
  </si>
  <si>
    <t>https://twinsgymnastics2.com/</t>
  </si>
  <si>
    <t>6805 Lyons Technology Cir, Coconut Creek, FL 33073</t>
  </si>
  <si>
    <t>(954) 725-9199</t>
  </si>
  <si>
    <t>https://americantwisters.com/americantwisters/</t>
  </si>
  <si>
    <t>730 N Federal Hwy, Fort Lauderdale, FL 33304</t>
  </si>
  <si>
    <t>(954) 828-5682</t>
  </si>
  <si>
    <t>http://www.ftstars.com/</t>
  </si>
  <si>
    <t>1690 Banks Rd, Margate, FL 33063</t>
  </si>
  <si>
    <t>(954) 532-4088</t>
  </si>
  <si>
    <t>https://www.intensitygymnastics.com/</t>
  </si>
  <si>
    <t>Hobbies</t>
  </si>
  <si>
    <t>442 W Hillsboro Blvd, Deerfield Beach, FL 33441</t>
  </si>
  <si>
    <t>(954) 570-8114</t>
  </si>
  <si>
    <t>https://www.rcboca.com/</t>
  </si>
  <si>
    <t>21759 FL-7, Boca Raton, FL 33428</t>
  </si>
  <si>
    <t>(561) 558-9353</t>
  </si>
  <si>
    <t>https://www.hobbylobby.com/store/617?lat=26.3683064&amp;long=-80.1289321</t>
  </si>
  <si>
    <t>9150 Wiles Rd, Coral Springs, FL 33067</t>
  </si>
  <si>
    <t>(954) 227-1298</t>
  </si>
  <si>
    <t>https://www.hobbylobby.com/store/626?lat=26.3683064&amp;long=-80.1289321</t>
  </si>
  <si>
    <t>2101 N Federal Hwy, D201, Pompano 33062</t>
  </si>
  <si>
    <t>(954) 580-9551</t>
  </si>
  <si>
    <t>verydrone.com</t>
  </si>
  <si>
    <t>Hockey</t>
  </si>
  <si>
    <t>3299 Sportsplex Drive, Coral Springs, FL 33065</t>
  </si>
  <si>
    <t>954-835-8500</t>
  </si>
  <si>
    <t>https://www.panthersiceden.com/youth-learn-to-skate</t>
  </si>
  <si>
    <t>Horseback Riding</t>
  </si>
  <si>
    <t>Tradewinds Park, 3600 W Sample Rd, Coconut Creek,33073</t>
  </si>
  <si>
    <t>954-357-8870</t>
  </si>
  <si>
    <t>https://www.broward.org/Parks/Pages/Park.aspx?=39</t>
  </si>
  <si>
    <t>3500 Peaceful Ridge Road (SW 121 Ave.) Davie, Florida 33330</t>
  </si>
  <si>
    <t>(954)424-1060</t>
  </si>
  <si>
    <t>http://www.bar-b-ranch.com/</t>
  </si>
  <si>
    <t>4000 NW 43RD ST • COCONUT CREEK, FL 33073</t>
  </si>
  <si>
    <t>(954) 326-2528</t>
  </si>
  <si>
    <t>https://www.acts2acres.com/</t>
  </si>
  <si>
    <t>4701 Godfrey Road, Parkland, FL 33067</t>
  </si>
  <si>
    <t>954-255-7185</t>
  </si>
  <si>
    <t>http://www.malachiacres.com/</t>
  </si>
  <si>
    <t>6670 NW 82nd Terrace, Parkland, Florida 33067</t>
  </si>
  <si>
    <t>954-757-1119</t>
  </si>
  <si>
    <t>https://www.pinehollowfarms.com/locations/parkland-fl/</t>
  </si>
  <si>
    <t>Ice Skating</t>
  </si>
  <si>
    <t>Indoor Playground</t>
  </si>
  <si>
    <t>10301-B Royal Palm Blvd, Coral Springs, FL 33065</t>
  </si>
  <si>
    <t>(954) 796-6500</t>
  </si>
  <si>
    <t>https://www.monkeyjoes.com/locations/coral-springs</t>
  </si>
  <si>
    <t>3868 N University Dr, Sunrise, FL 33351</t>
  </si>
  <si>
    <t>(844) 354-7767</t>
  </si>
  <si>
    <t>http://www.flippos.net/</t>
  </si>
  <si>
    <t>Indoor Skydiving</t>
  </si>
  <si>
    <t>11690 West State Road 84, Davie, FL 33325</t>
  </si>
  <si>
    <t>(954) 280-4359</t>
  </si>
  <si>
    <t>https://www.iflyworld.com/fort-lauderdale/</t>
  </si>
  <si>
    <t>Library</t>
  </si>
  <si>
    <t>https://www.broward.org/library/Pages/BranchDetails.aspx?branchInfo=28</t>
  </si>
  <si>
    <t>6620 University Drive, Parkland, FL 33067</t>
  </si>
  <si>
    <t>954-757-4200</t>
  </si>
  <si>
    <t>https://www.cityofparkland.org/Facilities/Facility/Details/Library-13</t>
  </si>
  <si>
    <t>Local Events List</t>
  </si>
  <si>
    <t>Event Directory on website</t>
  </si>
  <si>
    <t>https://www.sun-sentinel.com/sfl-south-florida-family-kids-events-htmlstory.html#!/</t>
  </si>
  <si>
    <t>https://www.cityofparkland.org/286/Special-Events</t>
  </si>
  <si>
    <t>https://www.coralsprings.org/living/events</t>
  </si>
  <si>
    <t>Magic</t>
  </si>
  <si>
    <t>Travels to locations</t>
  </si>
  <si>
    <t>http://bigjoeymagicshowy.com/services.html</t>
  </si>
  <si>
    <t>Martial Arts</t>
  </si>
  <si>
    <t>6702 Parkside Dr, Parkland, 33067</t>
  </si>
  <si>
    <t>(954) 796-4911</t>
  </si>
  <si>
    <t>emaparkland.com</t>
  </si>
  <si>
    <t>5750 FL-7, Coconut Creek,  33073</t>
  </si>
  <si>
    <t>(954) 425-0705</t>
  </si>
  <si>
    <t>americantopteam.com</t>
  </si>
  <si>
    <t>19635 N State Rd 7, Ste 38, Boca 33498</t>
  </si>
  <si>
    <t>(561) 482-8220</t>
  </si>
  <si>
    <t>ampromartialarts.com</t>
  </si>
  <si>
    <t>5970 SW 18th St, Ste E8, Boca 33433</t>
  </si>
  <si>
    <t>(855) 662-2622</t>
  </si>
  <si>
    <t>extremevelocitymma.com</t>
  </si>
  <si>
    <t>7341 FL-7, Parkland, FL 33073</t>
  </si>
  <si>
    <t>(954) 509-6262</t>
  </si>
  <si>
    <t>https://parkland-taekwondo-center.business.site/?utm_source=gmb&amp;utm_medium=referral</t>
  </si>
  <si>
    <t>4394 N State Rd 7, Coral Springs 33073</t>
  </si>
  <si>
    <t>(954) 340-5425</t>
  </si>
  <si>
    <t>usk.ninja</t>
  </si>
  <si>
    <t>7443 W Sample Rd, Coral Springs, 33065</t>
  </si>
  <si>
    <t>(954) 255-8282</t>
  </si>
  <si>
    <t>tkdmartialarts.com</t>
  </si>
  <si>
    <t>7740 Wiles Rd, Coral Springs, FL 33067</t>
  </si>
  <si>
    <t>(954) 255-3494</t>
  </si>
  <si>
    <t>https://abcboxing.org/</t>
  </si>
  <si>
    <t>Modeling</t>
  </si>
  <si>
    <t>8181 NW 36th St suite 16-c, Miami, FL 33166</t>
  </si>
  <si>
    <t>(305) 591-8166</t>
  </si>
  <si>
    <t>https://aliciafacciomodeling.com/</t>
  </si>
  <si>
    <t>Museum</t>
  </si>
  <si>
    <t>498 Crawford Blvd, Boca Raton, FL 33432</t>
  </si>
  <si>
    <t>(561) 368-6875</t>
  </si>
  <si>
    <t>https://www.cmboca.org/</t>
  </si>
  <si>
    <t>4000 Morikami Park Rd, Delray Beach, FL 33446</t>
  </si>
  <si>
    <t>(561) 495-0233</t>
  </si>
  <si>
    <t>https://morikami.org/</t>
  </si>
  <si>
    <t>Music</t>
  </si>
  <si>
    <t>https://www.recordingstudioparties.com/</t>
  </si>
  <si>
    <t>548 NE 42nd St, Fort Lauderdale, FL 33334</t>
  </si>
  <si>
    <t>(954) 776-2276</t>
  </si>
  <si>
    <t>Music Lessons</t>
  </si>
  <si>
    <t>7544 Wiles Rd, C-102, Coral Springs 33067</t>
  </si>
  <si>
    <t>(954) 757-7625</t>
  </si>
  <si>
    <t>schoolofrock.com</t>
  </si>
  <si>
    <t>7391 N State Rd 7, Parkland 33073</t>
  </si>
  <si>
    <t>(754) 229-6284</t>
  </si>
  <si>
    <t>musicparkland.com</t>
  </si>
  <si>
    <t>Coral Springs, FL 33067</t>
  </si>
  <si>
    <t>(561) 674-2863</t>
  </si>
  <si>
    <t>louguitarfla.com</t>
  </si>
  <si>
    <t>22644 Pickerel Cir, Boca Raton,33428</t>
  </si>
  <si>
    <t>(561) 789-9363</t>
  </si>
  <si>
    <t>https://www.streadermusic.com/about%20us.html</t>
  </si>
  <si>
    <t>Sounds of Music</t>
  </si>
  <si>
    <t>9770 W Sample Rd, Coral Springs,33065</t>
  </si>
  <si>
    <t>11640 NW 56th Dr, Coral Springs, FL 33076</t>
  </si>
  <si>
    <t>954-440-6131</t>
  </si>
  <si>
    <t>https://marcanos-violin-studio.business.site/#summary</t>
  </si>
  <si>
    <t>1849 N University Dr, Coral Springs, FL 33071</t>
  </si>
  <si>
    <t>(954) 255-2722</t>
  </si>
  <si>
    <t>https://www.morlamusic.com/</t>
  </si>
  <si>
    <t>4171 Carambola Cir S, Coconut Creek, FL 33066</t>
  </si>
  <si>
    <t>(954) 729-6494</t>
  </si>
  <si>
    <t>http://www.teachingu.com/pianolessons.html</t>
  </si>
  <si>
    <t>Music/Singing Lessons</t>
  </si>
  <si>
    <t>3038 N Federal Hwy, Ste M, Ft.Laud 33306</t>
  </si>
  <si>
    <t>(954) 566-8141</t>
  </si>
  <si>
    <t>pennylaneemporium.com</t>
  </si>
  <si>
    <t>507 Gardens Dr, Pompano Beach, FL 33069</t>
  </si>
  <si>
    <t>(954) 418-9730</t>
  </si>
  <si>
    <t>http://www.musicandvoicelessonsfortlauderdalefl.com/index.html</t>
  </si>
  <si>
    <t>1444 FL-7, Margate, FL 33063</t>
  </si>
  <si>
    <t>(954) 582-0248</t>
  </si>
  <si>
    <t>http://autrymusic.com/</t>
  </si>
  <si>
    <t>8095 N University Dr #78, Parkland, FL 33067</t>
  </si>
  <si>
    <t>(954) 838-9905</t>
  </si>
  <si>
    <t>https://www.elitemusicinstruction.com/</t>
  </si>
  <si>
    <t>Ocean: Camp</t>
  </si>
  <si>
    <t>801 Seabreeze Blvd, Fort Lauderdale, FL 33316</t>
  </si>
  <si>
    <t>954 712-9900</t>
  </si>
  <si>
    <t>http://www.funkyfishkidsday.com/index.html</t>
  </si>
  <si>
    <t>Ocean: Sailing</t>
  </si>
  <si>
    <t>924 NE 20th Ave, Fort Lauderdale, FL 33304</t>
  </si>
  <si>
    <t>(954) 763-8464</t>
  </si>
  <si>
    <t>https://www.bwss.com/index.html</t>
  </si>
  <si>
    <t>https://www.gulfstreamsailingclub.org/</t>
  </si>
  <si>
    <t>Ocean: Scuba Diving</t>
  </si>
  <si>
    <t>1324 N. University Drive Coral Springs, FL</t>
  </si>
  <si>
    <t>(954) 800-7147</t>
  </si>
  <si>
    <t>https://www.noshenanigansdiving.com/open-water-diver-class</t>
  </si>
  <si>
    <t>259 Commercial Blvd #2, Lauderdale-By-The-Sea, FL 33308</t>
  </si>
  <si>
    <t>(954) 616-5909</t>
  </si>
  <si>
    <t>http://goldcoastscuba.net/</t>
  </si>
  <si>
    <t>Ocean: Surfing</t>
  </si>
  <si>
    <t>892 NW 47th St, Pompano Beach, FL 33064</t>
  </si>
  <si>
    <t>(954) 803-7988</t>
  </si>
  <si>
    <t>https://www.ezridesurfschool.com/</t>
  </si>
  <si>
    <t>2555 NE 11th St, Fort Lauderdale, FL 33304</t>
  </si>
  <si>
    <t>(954) 806-8547</t>
  </si>
  <si>
    <t>https://www.vikingsurfcamp.com/</t>
  </si>
  <si>
    <t>Park</t>
  </si>
  <si>
    <t>9200 Ranch Rd, Parkland, FL 33067</t>
  </si>
  <si>
    <t>(954) 757-4105.</t>
  </si>
  <si>
    <t>https://www.cityofparkland.org/Facilities/Facility/Details/4</t>
  </si>
  <si>
    <t>10555 Trails End, Parkland, FL 33076</t>
  </si>
  <si>
    <t>(954) 757-4105</t>
  </si>
  <si>
    <t>https://www.cityofparkland.org/Facilities/Facility/Details/5</t>
  </si>
  <si>
    <t>10559 Trails End, Parkland, FL 33076</t>
  </si>
  <si>
    <t xml:space="preserve"> (954) 757-4105</t>
  </si>
  <si>
    <t>https://www.cityofparkland.org/944/P-REC-Parkland-Recreation-and-Enrichment</t>
  </si>
  <si>
    <t>6575 NW 76th Dr, Parkland, FL 33067</t>
  </si>
  <si>
    <t>(954) 757-1910</t>
  </si>
  <si>
    <t>https://www.cityofparkland.org/Facilities/Facility/Details/7</t>
  </si>
  <si>
    <t>10301 Wiles Rd, Coral Springs, FL 33076</t>
  </si>
  <si>
    <t>954-345-2200</t>
  </si>
  <si>
    <t>https://www.coralsprings.org/Home/Components/FacilityDirectory/FacilityDirectory/48/4970</t>
  </si>
  <si>
    <t>9200 N.W. 1st Street, Coral Springs, FL 33071</t>
  </si>
  <si>
    <t>https://www.coralsprings.org/Home/Components/FacilityDirectory/FacilityDirectory/49/4970</t>
  </si>
  <si>
    <t>3800 N.W. 115th Avenue, Coral Springs, FL 33065</t>
  </si>
  <si>
    <t>https://www.coralsprings.org/Home/Components/FacilityDirectory/FacilityDirectory/50/4970</t>
  </si>
  <si>
    <t>8395 N.W. 14th Court, Coral Springs, FL 33065</t>
  </si>
  <si>
    <t>https://www.coralsprings.org/Home/Components/FacilityDirectory/FacilityDirectory/53/4970</t>
  </si>
  <si>
    <t>1300 Coral Springs Drive, Coral Springs, FL 33071</t>
  </si>
  <si>
    <t>https://www.coralsprings.org/Home/Components/FacilityDirectory/FacilityDirectory/55/4970</t>
  </si>
  <si>
    <t>1301 Coral Springs Drive, Coral Springs, FL 33065</t>
  </si>
  <si>
    <t>https://www.coralsprings.org/Home/Components/FacilityDirectory/FacilityDirectory/54/4970</t>
  </si>
  <si>
    <t>10201 N.W. 19th Street, Coral Springs, FL 33065</t>
  </si>
  <si>
    <t>https://www.coralsprings.org/Home/Components/FacilityDirectory/FacilityDirectory/56/4970</t>
  </si>
  <si>
    <t>11650 N.W. 20th Drive, Coral Springs, FL 33065</t>
  </si>
  <si>
    <t>https://www.coralsprings.org/Home/Components/FacilityDirectory/FacilityDirectory/57/4970</t>
  </si>
  <si>
    <t>6060 Hillsboro Blvd., Parkland, FL 33067</t>
  </si>
  <si>
    <t>https://www.cityofparkland.org/Facilities/Facility/Details/6-Acre-Wood-Park-20</t>
  </si>
  <si>
    <t>6031 Holmberg Rd, Parkland, FL 33067</t>
  </si>
  <si>
    <t>https://www.cityofparkland.org/Facilities/Facility/Details/Covered-Bridge-Park-1</t>
  </si>
  <si>
    <t>8350 Ranch Rd., Parkland, FL 33067</t>
  </si>
  <si>
    <t>https://www.cityofparkland.org/Facilities/Facility/Details/Equestrian-Center-at-Temple-Park-3</t>
  </si>
  <si>
    <t>Park - Dog Park</t>
  </si>
  <si>
    <t>2915 Sportsplex Drive, Coral Springs, FL 33065</t>
  </si>
  <si>
    <t>https://www.coralsprings.org/Home/Components/FacilityDirectory/FacilityDirectory/134/4970</t>
  </si>
  <si>
    <t>9245 Ranch Road Parkland, FL 33067</t>
  </si>
  <si>
    <t>954-757-4105</t>
  </si>
  <si>
    <t>https://www.cityofparkland.org/604/Barkland-Dog-Park</t>
  </si>
  <si>
    <t>Performing Arts</t>
  </si>
  <si>
    <t>6101 NW 31st St, Margate 33063</t>
  </si>
  <si>
    <t>(954) 247-4634</t>
  </si>
  <si>
    <t>limelightsfl.com</t>
  </si>
  <si>
    <t>Politics</t>
  </si>
  <si>
    <t>Event changes locations, Coral Springs, FL</t>
  </si>
  <si>
    <t>954-344-1005</t>
  </si>
  <si>
    <t>https://www.coralsprings.org/Home/Components/Calendar/Event/22187/55?curm=4&amp;cury=2020</t>
  </si>
  <si>
    <t>Pool</t>
  </si>
  <si>
    <t>https://www.coralsprings.org/Home/Components/FacilityDirectory/FacilityDirectory/112/4970</t>
  </si>
  <si>
    <t>Puppetry</t>
  </si>
  <si>
    <t>Video series by Steve Axtell</t>
  </si>
  <si>
    <t>https://fleecehead.com/2015/08/07/puppetry-for-beginners/</t>
  </si>
  <si>
    <t>Rock Climbing</t>
  </si>
  <si>
    <t>3580 N Andrews Ave, Oakland Park, FL 33309</t>
  </si>
  <si>
    <t>(954) 766-4836</t>
  </si>
  <si>
    <t>https://projectrock.com/</t>
  </si>
  <si>
    <t>Roller Skating</t>
  </si>
  <si>
    <t>12265 SW 112th Street, Miami, FL 33186</t>
  </si>
  <si>
    <t>305-270-9386</t>
  </si>
  <si>
    <t>https://superwheelsmiami.com/lessons/</t>
  </si>
  <si>
    <t>Sewing/Fashion</t>
  </si>
  <si>
    <t>8126 N University Dr, Tamarac, FL 33321</t>
  </si>
  <si>
    <t>(954) 724-2900</t>
  </si>
  <si>
    <t>https://cynthiasfinefabrics.com/classes/</t>
  </si>
  <si>
    <t>1639 Bonaventure Blvd, Weston, FL 33326</t>
  </si>
  <si>
    <t xml:space="preserve"> (954) 465-0402</t>
  </si>
  <si>
    <t>https://www.petitedesigners.com/weston</t>
  </si>
  <si>
    <t>331 SE Mizner Blvd #61, Boca Raton, FL 33432</t>
  </si>
  <si>
    <t>(954) 465-0402</t>
  </si>
  <si>
    <t>https://www.petitedesigners.com/boca-raton</t>
  </si>
  <si>
    <t>Skate Park</t>
  </si>
  <si>
    <t>6290 NW 27th Way, Fort Lauderdale, FL 33309</t>
  </si>
  <si>
    <t xml:space="preserve"> (954) 782-7267</t>
  </si>
  <si>
    <t>https://calvaryftl.org/ministry/ramp48/</t>
  </si>
  <si>
    <t>20200 Saddle Club Rd, Weston, FL 33327</t>
  </si>
  <si>
    <t>954-389-4321</t>
  </si>
  <si>
    <t>https://www.westonfl.org/Home/Components/FacilityDirectory/FacilityDirectory/8/239</t>
  </si>
  <si>
    <t>Soccer</t>
  </si>
  <si>
    <t>2251 Riverside Dr, Coral Springs, FL 33065</t>
  </si>
  <si>
    <t>(954) 740-7101</t>
  </si>
  <si>
    <t>https://www.coralspringssoccer.com/</t>
  </si>
  <si>
    <t>Softball</t>
  </si>
  <si>
    <t>Several locations in Broward, including Parkland and Coral Springs</t>
  </si>
  <si>
    <t>954-344-0171</t>
  </si>
  <si>
    <t>https://www.coralspringssoftball.com/Default.aspx?tabid=966167</t>
  </si>
  <si>
    <t>Spanish Classes</t>
  </si>
  <si>
    <t>https://www.broward.org/Library/Pages/LiteracyServices.aspx</t>
  </si>
  <si>
    <t>Sports</t>
  </si>
  <si>
    <t>https://www.coralsprings.org/government/other-departments-and-services/parks-and-recreation/classes-camps-and-programs</t>
  </si>
  <si>
    <t>9901 NW 77th St, Tamarac, FL 33321</t>
  </si>
  <si>
    <t>(954) 597-3620</t>
  </si>
  <si>
    <t>https://www.tamarac.org/Facilities/Facility/Details/8</t>
  </si>
  <si>
    <t>STEM</t>
  </si>
  <si>
    <t>9875 W Sample Rd, Coral Springs 33065</t>
  </si>
  <si>
    <t>(954) 371-2582</t>
  </si>
  <si>
    <t>www.engineeringforkids.net</t>
  </si>
  <si>
    <t>STEM, Agriculture</t>
  </si>
  <si>
    <t>Various locations throughout Broward County</t>
  </si>
  <si>
    <t>(954) 756-8534</t>
  </si>
  <si>
    <t>https://sfyl.ifas.ufl.edu/broward/broward-4-h-youth-development/</t>
  </si>
  <si>
    <t>STEM, Engineering</t>
  </si>
  <si>
    <t>305-454-6515</t>
  </si>
  <si>
    <t>https://www.coralsprings.org/Home/Components/ServiceDirectory/ServiceDirectory/987/1420</t>
  </si>
  <si>
    <t>https://www.broward.org/Library/Pages/CreationStation.aspx</t>
  </si>
  <si>
    <t>STEM, Museum</t>
  </si>
  <si>
    <t>Sugar Sand Pk, 300 S Military Trail, Boca Raton,33486</t>
  </si>
  <si>
    <t>https://sugarsandpark.org/science-explorium</t>
  </si>
  <si>
    <t>401 SW 2nd St, Fort Lauderdale, FL 33312</t>
  </si>
  <si>
    <t>(954) 467-6637</t>
  </si>
  <si>
    <t>http://mods.org/</t>
  </si>
  <si>
    <t>1101 Biscayne Blvd, Miami, FL 33132</t>
  </si>
  <si>
    <t>(305) 434-9600</t>
  </si>
  <si>
    <t>https://www.frostscience.org/</t>
  </si>
  <si>
    <t>STEM, Nature</t>
  </si>
  <si>
    <t>(954) 977-4434</t>
  </si>
  <si>
    <t>https://www.butterflyworld.com/</t>
  </si>
  <si>
    <t>3000 Sportsplex Dr. Coral Springs, FL 33065</t>
  </si>
  <si>
    <t>954-752-9453</t>
  </si>
  <si>
    <t>http://sawgrassnaturecenter.org/</t>
  </si>
  <si>
    <t>8501 NW 40th St, Coral Springs, FL 33065</t>
  </si>
  <si>
    <t>https://www.coralsprings.org/government/other-departments-and-services/parks-and-recreation/natural-habitat-park-tours</t>
  </si>
  <si>
    <t>21940 Griffin Rd, Fort Lauderdale, FL 33332</t>
  </si>
  <si>
    <t>(954) 434-8111</t>
  </si>
  <si>
    <t>https://www.evergladesholidaypark.com/?utm_source=GMBlisting&amp;utm_medium=organic</t>
  </si>
  <si>
    <t>7300 Parkside Dr., Parkland, FL 33067</t>
  </si>
  <si>
    <t>https://www.cityofparkland.org/Facilities/Facility/Details/Doris-Davis-Forman-Wildlife-Preserve-2</t>
  </si>
  <si>
    <t>751 Sheridan St., Hollywood, FL 33019</t>
  </si>
  <si>
    <t>954-357-5161</t>
  </si>
  <si>
    <t>https://www.broward.org/Parks/Pages/Park.aspx?=1</t>
  </si>
  <si>
    <t>40001 State Road 9336, Homestead, FL 33034</t>
  </si>
  <si>
    <t>305-242-7700</t>
  </si>
  <si>
    <t>https://www.nps.gov/ever/planyourvisit/guidedtours.htm</t>
  </si>
  <si>
    <t>STEM, Space</t>
  </si>
  <si>
    <t>3501 Davie Rd, Davie, FL 33314</t>
  </si>
  <si>
    <t>(954) 201-6681​​</t>
  </si>
  <si>
    <t>http://www.broward.edu/studentlife/planetarium/Pages/default.aspx</t>
  </si>
  <si>
    <t>Markham Park Rd, Sunrise, FL 33326</t>
  </si>
  <si>
    <t>(954) 384-0442</t>
  </si>
  <si>
    <t>http://www.sfaaa.com/index.php/78-public-events/71-saturday-night-public-viewing</t>
  </si>
  <si>
    <t>Swimming</t>
  </si>
  <si>
    <t>12441 Royal Palm Blvd., Coral Springs, FL 33065</t>
  </si>
  <si>
    <t>954-345-2121</t>
  </si>
  <si>
    <t>https://aquaticcomplex.com/</t>
  </si>
  <si>
    <t>Table Tennis</t>
  </si>
  <si>
    <t>3371 N University Dr, Hollywood, FL 33024</t>
  </si>
  <si>
    <t>(954) 849-5436</t>
  </si>
  <si>
    <t>https://www.2xtremepong.com/</t>
  </si>
  <si>
    <t>Tennis</t>
  </si>
  <si>
    <t>2575 Sportsplex Dr #7505, Coral Springs, FL 33065</t>
  </si>
  <si>
    <t>(954) 344-1840</t>
  </si>
  <si>
    <t>https://cstennis.org/</t>
  </si>
  <si>
    <t>6100 Heron Bay Blvd, Coral Springs, FL 33076</t>
  </si>
  <si>
    <t>(954) 346-1146</t>
  </si>
  <si>
    <t>http://www.heronbay.tennis/</t>
  </si>
  <si>
    <t>1300 Coral Springs Drive, Coral Springs, FL 33065</t>
  </si>
  <si>
    <t>https://www.coralsprings.org/Home/Components/FacilityDirectory/FacilityDirectory/114/4970</t>
  </si>
  <si>
    <t>Track &amp; Field</t>
  </si>
  <si>
    <t>9150 W Atlantic Blvd, Coral Springs, FL 33071</t>
  </si>
  <si>
    <t>(954) 344-9973</t>
  </si>
  <si>
    <t>https://www.csblazers.org/about-us.html</t>
  </si>
  <si>
    <t>Volleyball</t>
  </si>
  <si>
    <t>15461 SW 12th St, Sunrise, FL 33326</t>
  </si>
  <si>
    <t>(954) 439-1852</t>
  </si>
  <si>
    <t>https://www.wildfirevolleyball.com/home</t>
  </si>
  <si>
    <t>2921 Center Port Cir, Pompano Beach, FL 33064</t>
  </si>
  <si>
    <t xml:space="preserve"> (954) 646-5881</t>
  </si>
  <si>
    <t>https://boomersvolleyball.com/</t>
  </si>
  <si>
    <t>Yoga</t>
  </si>
  <si>
    <t>4670 Coral Ridge Dr, Coral Springs, FL 33076</t>
  </si>
  <si>
    <t>(954) 345-9642</t>
  </si>
  <si>
    <t>http://www.fusionfitnessyoga.com/</t>
  </si>
  <si>
    <t>9739 W Sample Rd, Coral Springs, FL 33065</t>
  </si>
  <si>
    <t>(954) 227-9642</t>
  </si>
  <si>
    <t>http://yoga4lifestudios.com/</t>
  </si>
  <si>
    <t>7422 Wiles Rd, Coral Springs, FL 33067</t>
  </si>
  <si>
    <t>(954) 340-0099</t>
  </si>
  <si>
    <t>http://myyogasource.com/coral-springs-location-class-schedule/</t>
  </si>
  <si>
    <t>2244 N University Dr, Coral Springs, FL 33071</t>
  </si>
  <si>
    <t>(754) 225-2924</t>
  </si>
  <si>
    <t>https://www.holisticrats.com/</t>
  </si>
  <si>
    <t>7682 Wiles Rd, Coral Springs, FL 33067</t>
  </si>
  <si>
    <t xml:space="preserve"> (954) 840-8889</t>
  </si>
  <si>
    <t>https://www.ecoyouniversalyoga.com/</t>
  </si>
  <si>
    <t>Zoos/Animals</t>
  </si>
  <si>
    <t>3750 S Flamingo Rd, Davie, FL 33330</t>
  </si>
  <si>
    <t>(954) 473-2955</t>
  </si>
  <si>
    <t>https://www.flamingogardens.org/</t>
  </si>
  <si>
    <t>2003 Lion Country Safari Rd, Loxahatchee, FL 33470</t>
  </si>
  <si>
    <t>(561) 793-1084</t>
  </si>
  <si>
    <t>https://www.lioncountrysafari.com/</t>
  </si>
  <si>
    <t>12400 SW 152nd St, Miami, FL 33177</t>
  </si>
  <si>
    <t>(305) 251-0400</t>
  </si>
  <si>
    <t>https://www.zoomiami.org/</t>
  </si>
  <si>
    <t>4400 Rickenbacker Causeway, Miami, FL 33149</t>
  </si>
  <si>
    <t>(305) 361-5705</t>
  </si>
  <si>
    <t>https://www.miamiseaquarium.com/</t>
  </si>
  <si>
    <t>CITY</t>
  </si>
  <si>
    <t>ZIP</t>
  </si>
  <si>
    <t>Marital Arts</t>
  </si>
  <si>
    <t>561-262-6799</t>
  </si>
  <si>
    <t>7100 Fairway Drive, Suite 61B</t>
  </si>
  <si>
    <t>Palm Beach Gardens</t>
  </si>
  <si>
    <t>561-312-1967</t>
  </si>
  <si>
    <t>11434 US Hwy 1</t>
  </si>
  <si>
    <t>North Palm Beach</t>
  </si>
  <si>
    <t>561-723-5401</t>
  </si>
  <si>
    <t>511 Northlake Blvd</t>
  </si>
  <si>
    <t>561-502-5160</t>
  </si>
  <si>
    <t>4386 Northlake Blvd</t>
  </si>
  <si>
    <t>561-383-3383</t>
  </si>
  <si>
    <t>4092 PGA Blvd</t>
  </si>
  <si>
    <t>561-660-7464</t>
  </si>
  <si>
    <t>642 Belvedere Road</t>
  </si>
  <si>
    <t>West Palm Beach</t>
  </si>
  <si>
    <t>American Top Teach WPB</t>
  </si>
  <si>
    <t>561-323-2741</t>
  </si>
  <si>
    <t>6076 Okeechobee Blvd, #44</t>
  </si>
  <si>
    <t>561-429-3467</t>
  </si>
  <si>
    <t>2072 S Military Trail #4-5</t>
  </si>
  <si>
    <t>561-603-8877</t>
  </si>
  <si>
    <t>5616 S Dixie Hwy</t>
  </si>
  <si>
    <t>Fight Lab - Combat Sports</t>
  </si>
  <si>
    <t>561-502-3228</t>
  </si>
  <si>
    <t>3395 Lake Worth Road</t>
  </si>
  <si>
    <t>Palm Springs</t>
  </si>
  <si>
    <t>561-626-8998</t>
  </si>
  <si>
    <t>11436-A US Hwy 1</t>
  </si>
  <si>
    <t>561-881-7070</t>
  </si>
  <si>
    <t>779 Northlake Blvd</t>
  </si>
  <si>
    <t>561-523-0966</t>
  </si>
  <si>
    <t>1800 Forest Hill Blvd</t>
  </si>
  <si>
    <t>Coding Ninjas</t>
  </si>
  <si>
    <t>561-440-8229</t>
  </si>
  <si>
    <t>10660 Forest Hill Blvd #160</t>
  </si>
  <si>
    <t>Wellington</t>
  </si>
  <si>
    <t>561-336-0540</t>
  </si>
  <si>
    <t>8788 W Boynton Beach Blvd #110</t>
  </si>
  <si>
    <t>Boynton Beach</t>
  </si>
  <si>
    <t>Acting, Singing , Art &amp; Dancing</t>
  </si>
  <si>
    <t>561-833-7529</t>
  </si>
  <si>
    <t>1000 N Dixie Hwy</t>
  </si>
  <si>
    <t>Coast to Coast Acting &amp; Art Classes</t>
  </si>
  <si>
    <t>561-914-6730</t>
  </si>
  <si>
    <t>7304 Via Luria</t>
  </si>
  <si>
    <t>Lake Worth</t>
  </si>
  <si>
    <t>561-835-1080</t>
  </si>
  <si>
    <t>512 Evernia Street</t>
  </si>
  <si>
    <t>561-734-0187</t>
  </si>
  <si>
    <t>7429 S Military Trail</t>
  </si>
  <si>
    <t>561-223-1928</t>
  </si>
  <si>
    <t>12794 Forest Hill Blvd</t>
  </si>
  <si>
    <t>561-743-9955</t>
  </si>
  <si>
    <t>115 US Hwy 1</t>
  </si>
  <si>
    <t>561-444-8455</t>
  </si>
  <si>
    <t>4076 PGA Blvd</t>
  </si>
  <si>
    <t>Enrichment</t>
  </si>
  <si>
    <t>561-220-4768</t>
  </si>
  <si>
    <t>https://www.engineeringforkids.com/southern-palm-beach/?L=true</t>
  </si>
  <si>
    <t>561-630-1100</t>
  </si>
  <si>
    <t>4404 Burns Road</t>
  </si>
  <si>
    <t>Fitness &amp; Sports</t>
  </si>
  <si>
    <t>561-627-4444</t>
  </si>
  <si>
    <t>600 Ave of the Champions</t>
  </si>
  <si>
    <t>561-233-3180</t>
  </si>
  <si>
    <t>2195 Southern Blvd #555</t>
  </si>
  <si>
    <t>561-848-4577</t>
  </si>
  <si>
    <t>6714 White Drive</t>
  </si>
  <si>
    <t>Riviera Beach</t>
  </si>
  <si>
    <t>561-630-1180</t>
  </si>
  <si>
    <t>5110 117th Ct N</t>
  </si>
  <si>
    <t>561-745-0241</t>
  </si>
  <si>
    <t>861 Toney Penna Dr</t>
  </si>
  <si>
    <t>Jupiter</t>
  </si>
  <si>
    <t>Scouting</t>
  </si>
  <si>
    <t>561-881-9565</t>
  </si>
  <si>
    <t>4105 Pinewood Ave</t>
  </si>
  <si>
    <t>561-427-0177</t>
  </si>
  <si>
    <t>6944 Lake Worth Rd</t>
  </si>
  <si>
    <t>561-612-6000</t>
  </si>
  <si>
    <t>1655 Palm Beach Lakes Blvd #300</t>
  </si>
  <si>
    <t>Cheerleading</t>
  </si>
  <si>
    <t>561-301-8292</t>
  </si>
  <si>
    <t>2010B Seabird Way</t>
  </si>
  <si>
    <t>561-255-8806</t>
  </si>
  <si>
    <t>4390 Westroads Dr</t>
  </si>
  <si>
    <t>561-290-9150</t>
  </si>
  <si>
    <t>1445 Jupiter Park Dr</t>
  </si>
  <si>
    <t>Zoo</t>
  </si>
  <si>
    <t>561-547-9453</t>
  </si>
  <si>
    <t>1301 Summitt Blvd</t>
  </si>
  <si>
    <t>561-201-4680</t>
  </si>
  <si>
    <t>https://www.everykidsdream.com/</t>
  </si>
  <si>
    <t>561-350-6948</t>
  </si>
  <si>
    <t>10066 Lee Rd</t>
  </si>
  <si>
    <t>561-795-8914</t>
  </si>
  <si>
    <t>2143 D Rd</t>
  </si>
  <si>
    <t>Loxahatchee</t>
  </si>
  <si>
    <t>561-575-3399</t>
  </si>
  <si>
    <t>2500 Jupiter Park Dr</t>
  </si>
  <si>
    <t>561-627-8280</t>
  </si>
  <si>
    <t>14200 US Hwy 1</t>
  </si>
  <si>
    <t>Juno Beach</t>
  </si>
  <si>
    <t>Planetarium</t>
  </si>
  <si>
    <t>561-832-1988</t>
  </si>
  <si>
    <t>4801 Dreher Trail N</t>
  </si>
  <si>
    <t>Nights at the Museum</t>
  </si>
  <si>
    <t>561-747-8380</t>
  </si>
  <si>
    <t>500 Captain Armours Way</t>
  </si>
  <si>
    <t>561-655-2833</t>
  </si>
  <si>
    <t>1 Whitehall Way</t>
  </si>
  <si>
    <t>Palm Beach</t>
  </si>
  <si>
    <t>561-832-5196</t>
  </si>
  <si>
    <t>1450 S Dixie Hwy</t>
  </si>
  <si>
    <t>561-601-6703</t>
  </si>
  <si>
    <t>1400 Elizabeth Ave</t>
  </si>
  <si>
    <t>561-832-5328</t>
  </si>
  <si>
    <t>253 Barcelona Rd</t>
  </si>
  <si>
    <t>Special Needs</t>
  </si>
  <si>
    <t>561-966-7015</t>
  </si>
  <si>
    <t>2728 Lake Worth Road</t>
  </si>
  <si>
    <t>2195 Southern Blvd #550</t>
  </si>
  <si>
    <t>Recreation</t>
  </si>
  <si>
    <t>561-741-2400</t>
  </si>
  <si>
    <t>200 Military Trail</t>
  </si>
  <si>
    <t>https://webtrac.jupiter.fl.us/wbwsc/webtrac.wsc/splash.html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</si>
</sst>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2">
    <font>
      <sz val="10.0"/>
      <color rgb="FF000000"/>
      <name val="Arial"/>
    </font>
    <font>
      <b/>
      <sz val="14.0"/>
      <color rgb="FFFFFFFF"/>
      <name val="Arial"/>
    </font>
    <font>
      <b/>
      <sz val="14.0"/>
      <color rgb="FFFFFFFF"/>
      <name val="Roboto"/>
    </font>
    <font>
      <sz val="14.0"/>
      <color rgb="FFFFFFFF"/>
      <name val="Arial"/>
    </font>
    <font>
      <sz val="12.0"/>
      <color theme="1"/>
      <name val="Arial"/>
    </font>
    <font>
      <u/>
      <sz val="12.0"/>
      <color rgb="FF0000FF"/>
      <name val="Arial"/>
    </font>
    <font>
      <sz val="12.0"/>
      <color rgb="FF222222"/>
      <name val="Roboto"/>
    </font>
    <font>
      <u/>
      <color rgb="FF0000FF"/>
    </font>
    <font>
      <u/>
      <color rgb="FF0000FF"/>
    </font>
    <font>
      <u/>
      <sz val="12.0"/>
      <color rgb="FF0000FF"/>
      <name val="Arial"/>
    </font>
    <font>
      <sz val="12.0"/>
      <color rgb="FF2C2C2C"/>
      <name val="Arial"/>
    </font>
    <font>
      <sz val="12.0"/>
      <color rgb="FF333333"/>
      <name val="Arial"/>
    </font>
    <font>
      <u/>
      <sz val="12.0"/>
      <color rgb="FF0073BB"/>
      <name val="Arial"/>
    </font>
    <font>
      <sz val="12.0"/>
      <color rgb="FF222222"/>
      <name val="Arial"/>
    </font>
    <font>
      <u/>
      <sz val="12.0"/>
      <color rgb="FF0000FF"/>
    </font>
    <font>
      <sz val="12.0"/>
      <color rgb="FF333333"/>
      <name val="Azo-sans-web"/>
    </font>
    <font>
      <u/>
      <sz val="12.0"/>
      <color rgb="FF0000FF"/>
    </font>
    <font>
      <u/>
      <sz val="12.0"/>
      <color rgb="FF0000FF"/>
    </font>
    <font>
      <sz val="12.0"/>
      <color rgb="FF000000"/>
      <name val="Arial"/>
    </font>
    <font>
      <sz val="12.0"/>
    </font>
    <font>
      <sz val="12.0"/>
      <color rgb="FF333333"/>
      <name val="Helvetica"/>
    </font>
    <font>
      <sz val="12.0"/>
      <color rgb="FF1C1E21"/>
      <name val="Arial"/>
    </font>
    <font>
      <sz val="12.0"/>
      <color rgb="FF1C1E21"/>
      <name val="System-ui"/>
    </font>
    <font>
      <u/>
      <sz val="12.0"/>
      <color rgb="FF385898"/>
      <name val="System-ui"/>
    </font>
    <font>
      <sz val="12.0"/>
      <color rgb="FF212529"/>
      <name val="Arquette"/>
    </font>
    <font>
      <sz val="12.0"/>
      <color rgb="FF212529"/>
      <name val="Arial"/>
    </font>
    <font>
      <color theme="1"/>
      <name val="Arial"/>
    </font>
    <font>
      <sz val="11.0"/>
      <color rgb="FF000000"/>
      <name val="Calibri"/>
    </font>
    <font>
      <u/>
      <sz val="11.0"/>
      <color rgb="FF000000"/>
      <name val="Calibri"/>
    </font>
    <font>
      <u/>
      <sz val="11.0"/>
      <color rgb="FF0000FF"/>
      <name val="Calibri"/>
    </font>
    <font>
      <sz val="11.0"/>
      <color theme="1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</fills>
  <borders count="1">
    <border/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2" fontId="2" numFmtId="0" xfId="0" applyAlignment="1" applyFill="1" applyFont="1">
      <alignment horizontal="center" readingOrder="0"/>
    </xf>
    <xf borderId="0" fillId="0" fontId="1" numFmtId="0" xfId="0" applyAlignment="1" applyFont="1">
      <alignment horizontal="left" readingOrder="0"/>
    </xf>
    <xf borderId="0" fillId="0" fontId="3" numFmtId="0" xfId="0" applyAlignment="1" applyFont="1">
      <alignment horizontal="center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2" fontId="6" numFmtId="0" xfId="0" applyAlignment="1" applyFont="1">
      <alignment horizontal="left" readingOrder="0"/>
    </xf>
    <xf borderId="0" fillId="2" fontId="6" numFmtId="0" xfId="0" applyAlignment="1" applyFont="1">
      <alignment horizontal="center"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4" numFmtId="0" xfId="0" applyFont="1"/>
    <xf borderId="0" fillId="0" fontId="9" numFmtId="0" xfId="0" applyAlignment="1" applyFont="1">
      <alignment readingOrder="0"/>
    </xf>
    <xf borderId="0" fillId="2" fontId="10" numFmtId="0" xfId="0" applyAlignment="1" applyFont="1">
      <alignment horizontal="center" readingOrder="0" shrinkToFit="0" wrapText="0"/>
    </xf>
    <xf borderId="0" fillId="2" fontId="11" numFmtId="0" xfId="0" applyAlignment="1" applyFont="1">
      <alignment horizontal="left" readingOrder="0"/>
    </xf>
    <xf borderId="0" fillId="2" fontId="11" numFmtId="0" xfId="0" applyAlignment="1" applyFont="1">
      <alignment horizontal="center" readingOrder="0"/>
    </xf>
    <xf borderId="0" fillId="2" fontId="12" numFmtId="0" xfId="0" applyAlignment="1" applyFont="1">
      <alignment readingOrder="0"/>
    </xf>
    <xf borderId="0" fillId="2" fontId="13" numFmtId="0" xfId="0" applyAlignment="1" applyFont="1">
      <alignment horizontal="left" readingOrder="0"/>
    </xf>
    <xf borderId="0" fillId="2" fontId="13" numFmtId="0" xfId="0" applyAlignment="1" applyFont="1">
      <alignment horizontal="center" readingOrder="0"/>
    </xf>
    <xf borderId="0" fillId="0" fontId="14" numFmtId="0" xfId="0" applyAlignment="1" applyFont="1">
      <alignment readingOrder="0"/>
    </xf>
    <xf borderId="0" fillId="3" fontId="11" numFmtId="0" xfId="0" applyAlignment="1" applyFill="1" applyFont="1">
      <alignment readingOrder="0"/>
    </xf>
    <xf borderId="0" fillId="3" fontId="15" numFmtId="0" xfId="0" applyAlignment="1" applyFont="1">
      <alignment horizontal="center" readingOrder="0"/>
    </xf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horizontal="center" readingOrder="0"/>
    </xf>
    <xf borderId="0" fillId="0" fontId="16" numFmtId="0" xfId="0" applyAlignment="1" applyFont="1">
      <alignment readingOrder="0"/>
    </xf>
    <xf borderId="0" fillId="2" fontId="11" numFmtId="0" xfId="0" applyAlignment="1" applyFont="1">
      <alignment horizontal="center" readingOrder="0"/>
    </xf>
    <xf borderId="0" fillId="2" fontId="11" numFmtId="0" xfId="0" applyAlignment="1" applyFont="1">
      <alignment horizontal="left" readingOrder="0"/>
    </xf>
    <xf borderId="0" fillId="0" fontId="17" numFmtId="0" xfId="0" applyAlignment="1" applyFont="1">
      <alignment readingOrder="0"/>
    </xf>
    <xf borderId="0" fillId="2" fontId="13" numFmtId="0" xfId="0" applyAlignment="1" applyFont="1">
      <alignment horizontal="left" readingOrder="0"/>
    </xf>
    <xf borderId="0" fillId="2" fontId="13" numFmtId="0" xfId="0" applyAlignment="1" applyFont="1">
      <alignment horizontal="center" readingOrder="0"/>
    </xf>
    <xf borderId="0" fillId="0" fontId="18" numFmtId="0" xfId="0" applyAlignment="1" applyFont="1">
      <alignment horizontal="center" readingOrder="0"/>
    </xf>
    <xf borderId="0" fillId="2" fontId="11" numFmtId="0" xfId="0" applyAlignment="1" applyFont="1">
      <alignment readingOrder="0"/>
    </xf>
    <xf borderId="0" fillId="0" fontId="19" numFmtId="0" xfId="0" applyAlignment="1" applyFont="1">
      <alignment readingOrder="0"/>
    </xf>
    <xf borderId="0" fillId="0" fontId="4" numFmtId="0" xfId="0" applyAlignment="1" applyFont="1">
      <alignment readingOrder="0"/>
    </xf>
    <xf borderId="0" fillId="2" fontId="20" numFmtId="0" xfId="0" applyAlignment="1" applyFont="1">
      <alignment horizontal="center" readingOrder="0"/>
    </xf>
    <xf borderId="0" fillId="2" fontId="20" numFmtId="0" xfId="0" applyAlignment="1" applyFont="1">
      <alignment readingOrder="0"/>
    </xf>
    <xf borderId="0" fillId="0" fontId="4" numFmtId="0" xfId="0" applyAlignment="1" applyFont="1">
      <alignment horizontal="center"/>
    </xf>
    <xf borderId="0" fillId="2" fontId="21" numFmtId="0" xfId="0" applyAlignment="1" applyFont="1">
      <alignment readingOrder="0"/>
    </xf>
    <xf borderId="0" fillId="2" fontId="22" numFmtId="0" xfId="0" applyAlignment="1" applyFont="1">
      <alignment horizontal="center" readingOrder="0"/>
    </xf>
    <xf borderId="0" fillId="2" fontId="23" numFmtId="0" xfId="0" applyAlignment="1" applyFont="1">
      <alignment readingOrder="0" shrinkToFit="0" wrapText="0"/>
    </xf>
    <xf borderId="0" fillId="2" fontId="24" numFmtId="0" xfId="0" applyAlignment="1" applyFont="1">
      <alignment horizontal="center" readingOrder="0"/>
    </xf>
    <xf borderId="0" fillId="2" fontId="25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0" fillId="0" fontId="4" numFmtId="0" xfId="0" applyAlignment="1" applyFont="1">
      <alignment horizontal="center" readingOrder="0"/>
    </xf>
    <xf borderId="0" fillId="0" fontId="4" numFmtId="0" xfId="0" applyFont="1"/>
    <xf borderId="0" fillId="0" fontId="4" numFmtId="0" xfId="0" applyFont="1"/>
    <xf borderId="0" fillId="0" fontId="4" numFmtId="0" xfId="0" applyAlignment="1" applyFont="1">
      <alignment horizontal="center"/>
    </xf>
    <xf borderId="0" fillId="0" fontId="4" numFmtId="0" xfId="0" applyAlignment="1" applyFont="1">
      <alignment readingOrder="0"/>
    </xf>
    <xf borderId="0" fillId="0" fontId="26" numFmtId="0" xfId="0" applyFont="1"/>
    <xf borderId="0" fillId="0" fontId="26" numFmtId="0" xfId="0" applyAlignment="1" applyFont="1">
      <alignment horizontal="center"/>
    </xf>
    <xf borderId="0" fillId="0" fontId="27" numFmtId="0" xfId="0" applyAlignment="1" applyFont="1">
      <alignment horizontal="center" readingOrder="0" shrinkToFit="0" vertical="bottom" wrapText="0"/>
    </xf>
    <xf borderId="0" fillId="0" fontId="28" numFmtId="0" xfId="0" applyAlignment="1" applyFont="1">
      <alignment readingOrder="0" shrinkToFit="0" vertical="bottom" wrapText="0"/>
    </xf>
    <xf borderId="0" fillId="0" fontId="27" numFmtId="0" xfId="0" applyAlignment="1" applyFont="1">
      <alignment readingOrder="0" shrinkToFit="0" vertical="bottom" wrapText="0"/>
    </xf>
    <xf borderId="0" fillId="0" fontId="27" numFmtId="0" xfId="0" applyAlignment="1" applyFont="1">
      <alignment shrinkToFit="0" vertical="bottom" wrapText="0"/>
    </xf>
    <xf borderId="0" fillId="0" fontId="27" numFmtId="0" xfId="0" applyAlignment="1" applyFont="1">
      <alignment horizontal="center" readingOrder="0" shrinkToFit="0" wrapText="0"/>
    </xf>
    <xf borderId="0" fillId="0" fontId="29" numFmtId="0" xfId="0" applyAlignment="1" applyFont="1">
      <alignment readingOrder="0" shrinkToFit="0" vertical="bottom" wrapText="0"/>
    </xf>
    <xf borderId="0" fillId="0" fontId="30" numFmtId="0" xfId="0" applyAlignment="1" applyFont="1">
      <alignment readingOrder="0" shrinkToFit="0" vertical="bottom" wrapText="0"/>
    </xf>
    <xf borderId="0" fillId="0" fontId="31" numFmtId="0" xfId="0" applyAlignment="1" applyFont="1">
      <alignment shrinkToFit="0" vertical="bottom" wrapText="0"/>
    </xf>
    <xf borderId="0" fillId="0" fontId="27" numFmtId="0" xfId="0" applyAlignment="1" applyFont="1">
      <alignment horizontal="center" shrinkToFit="0" vertical="bottom" wrapText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380560"/>
          <bgColor rgb="FF380560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E7FC"/>
          <bgColor rgb="FFE8E7FC"/>
        </patternFill>
      </fill>
      <border/>
    </dxf>
  </dxfs>
  <tableStyles count="2">
    <tableStyle count="3" pivot="0" name="Broward-style">
      <tableStyleElement dxfId="1" type="headerRow"/>
      <tableStyleElement dxfId="2" type="firstRowStripe"/>
      <tableStyleElement dxfId="3" type="secondRowStripe"/>
    </tableStyle>
    <tableStyle count="3" pivot="0" name="Palm Beach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E194" displayName="Table_1" id="1">
  <tableColumns count="5">
    <tableColumn name="CATEGORY" id="1"/>
    <tableColumn name="ACTIVITY" id="2"/>
    <tableColumn name="ADDRESS" id="3"/>
    <tableColumn name="PHONE" id="4"/>
    <tableColumn name="WEBSITE" id="5"/>
  </tableColumns>
  <tableStyleInfo name="Broward-style" showColumnStripes="0" showFirstColumn="1" showLastColumn="1" showRowStripes="1"/>
</table>
</file>

<file path=xl/tables/table2.xml><?xml version="1.0" encoding="utf-8"?>
<table xmlns="http://schemas.openxmlformats.org/spreadsheetml/2006/main" ref="A1:G52" displayName="Table_2" id="2">
  <tableColumns count="7">
    <tableColumn name="CATEGORY" id="1"/>
    <tableColumn name="ACTIVITY" id="2"/>
    <tableColumn name="PHONE" id="3"/>
    <tableColumn name="ADDRESS" id="4"/>
    <tableColumn name="CITY" id="5"/>
    <tableColumn name="ZIP" id="6"/>
    <tableColumn name="WEBSITE" id="7"/>
  </tableColumns>
  <tableStyleInfo name="Palm Beach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chefalicecooking.com/kids-cooking-classes/" TargetMode="External"/><Relationship Id="rId190" Type="http://schemas.openxmlformats.org/officeDocument/2006/relationships/hyperlink" Target="https://www.lioncountrysafari.com/" TargetMode="External"/><Relationship Id="rId42" Type="http://schemas.openxmlformats.org/officeDocument/2006/relationships/hyperlink" Target="https://www.yelp.com/biz_redir?url=http%3A%2F%2Fwww.americandancesportcenter.com&amp;website_link_type=website&amp;src_bizid=Z8KMdA0jF3MRNDWEH5uesA&amp;cachebuster=1582802526&amp;s=0eee3c21f78177138bdd96d27462698c871225dc0316d71c5bc1b6172dcd9cde" TargetMode="External"/><Relationship Id="rId41" Type="http://schemas.openxmlformats.org/officeDocument/2006/relationships/hyperlink" Target="https://dancetheatre.net/heronbay/register.html" TargetMode="External"/><Relationship Id="rId44" Type="http://schemas.openxmlformats.org/officeDocument/2006/relationships/hyperlink" Target="https://www.yelp.com/biz_redir?url=http%3A%2F%2Fwww.nonstopdc.com&amp;website_link_type=website&amp;src_bizid=5k1N1p1Rw_64MUXHbli8Kg&amp;cachebuster=1582802709&amp;s=c1ede4d98ffbbffbd0ef1d7b7674c46cbf2ac11d05bbe0739fa3bf3a0aa4bf17" TargetMode="External"/><Relationship Id="rId43" Type="http://schemas.openxmlformats.org/officeDocument/2006/relationships/hyperlink" Target="https://www.yelp.com/biz_redir?url=https%3A%2F%2Fwww.parklandballroomdancing.com&amp;website_link_type=website&amp;src_bizid=iHaXrYiR_aapXlYRBNsy4A&amp;cachebuster=1582802622&amp;s=e92d83b317260486fef7cb917fcd47b627d115058f1cc04a94544c40a9732f8e" TargetMode="External"/><Relationship Id="rId193" Type="http://schemas.openxmlformats.org/officeDocument/2006/relationships/drawing" Target="../drawings/drawing1.xml"/><Relationship Id="rId46" Type="http://schemas.openxmlformats.org/officeDocument/2006/relationships/hyperlink" Target="https://www.yelp.com/biz_redir?url=http%3A%2F%2Fwww.u4riadance.com&amp;website_link_type=website&amp;src_bizid=MAK6HPMD9m2n01_BzXJvPA&amp;cachebuster=1582803080&amp;s=300452cdd9fa47bdb864dc9cde2f24ed2d60c6195c04464d337d00a28d542929" TargetMode="External"/><Relationship Id="rId192" Type="http://schemas.openxmlformats.org/officeDocument/2006/relationships/hyperlink" Target="https://www.miamiseaquarium.com/" TargetMode="External"/><Relationship Id="rId45" Type="http://schemas.openxmlformats.org/officeDocument/2006/relationships/hyperlink" Target="https://www.yelp.com/biz_redir?url=http%3A%2F%2Fwww.thedanceeffect.net&amp;website_link_type=website&amp;src_bizid=fmj4_gsBAtn0rMarL6SMGg&amp;cachebuster=1582802804&amp;s=2cf8dffcd3525536ad78e324f852da4e148d4a238468f44322da53682de27fe4" TargetMode="External"/><Relationship Id="rId191" Type="http://schemas.openxmlformats.org/officeDocument/2006/relationships/hyperlink" Target="https://www.zoomiami.org/" TargetMode="External"/><Relationship Id="rId48" Type="http://schemas.openxmlformats.org/officeDocument/2006/relationships/hyperlink" Target="https://www.dancetheatre.net/" TargetMode="External"/><Relationship Id="rId187" Type="http://schemas.openxmlformats.org/officeDocument/2006/relationships/hyperlink" Target="https://www.holisticrats.com/" TargetMode="External"/><Relationship Id="rId47" Type="http://schemas.openxmlformats.org/officeDocument/2006/relationships/hyperlink" Target="https://www.yelp.com/biz_redir?url=http%3A%2F%2Fwww.danceinflorida.com&amp;website_link_type=website&amp;src_bizid=10cc62m1kM-wUOjmISCMGg&amp;cachebuster=1582803418&amp;s=78fb2e4fb89e9399cb2c05c8351b60b527455aafb429c0d82ee49bd58627aff8" TargetMode="External"/><Relationship Id="rId186" Type="http://schemas.openxmlformats.org/officeDocument/2006/relationships/hyperlink" Target="http://myyogasource.com/coral-springs-location-class-schedule/" TargetMode="External"/><Relationship Id="rId185" Type="http://schemas.openxmlformats.org/officeDocument/2006/relationships/hyperlink" Target="http://yoga4lifestudios.com/" TargetMode="External"/><Relationship Id="rId49" Type="http://schemas.openxmlformats.org/officeDocument/2006/relationships/hyperlink" Target="http://www.coralspringsacademyofdance.com/" TargetMode="External"/><Relationship Id="rId184" Type="http://schemas.openxmlformats.org/officeDocument/2006/relationships/hyperlink" Target="http://www.fusionfitnessyoga.com/" TargetMode="External"/><Relationship Id="rId189" Type="http://schemas.openxmlformats.org/officeDocument/2006/relationships/hyperlink" Target="https://www.flamingogardens.org/" TargetMode="External"/><Relationship Id="rId188" Type="http://schemas.openxmlformats.org/officeDocument/2006/relationships/hyperlink" Target="https://www.ecoyouniversalyoga.com/" TargetMode="External"/><Relationship Id="rId31" Type="http://schemas.openxmlformats.org/officeDocument/2006/relationships/hyperlink" Target="https://www.gpboca.com/" TargetMode="External"/><Relationship Id="rId30" Type="http://schemas.openxmlformats.org/officeDocument/2006/relationships/hyperlink" Target="http://www.bocaextreme.com/" TargetMode="External"/><Relationship Id="rId33" Type="http://schemas.openxmlformats.org/officeDocument/2006/relationships/hyperlink" Target="https://www.parklandrangers.com/" TargetMode="External"/><Relationship Id="rId183" Type="http://schemas.openxmlformats.org/officeDocument/2006/relationships/hyperlink" Target="https://boomersvolleyball.com/" TargetMode="External"/><Relationship Id="rId32" Type="http://schemas.openxmlformats.org/officeDocument/2006/relationships/hyperlink" Target="http://floridasuperstars.com/" TargetMode="External"/><Relationship Id="rId182" Type="http://schemas.openxmlformats.org/officeDocument/2006/relationships/hyperlink" Target="https://www.wildfirevolleyball.com/home" TargetMode="External"/><Relationship Id="rId35" Type="http://schemas.openxmlformats.org/officeDocument/2006/relationships/hyperlink" Target="https://www.fla3threat.com/" TargetMode="External"/><Relationship Id="rId181" Type="http://schemas.openxmlformats.org/officeDocument/2006/relationships/hyperlink" Target="https://www.csblazers.org/about-us.html" TargetMode="External"/><Relationship Id="rId34" Type="http://schemas.openxmlformats.org/officeDocument/2006/relationships/hyperlink" Target="https://www.coralreefgymnastics.com/" TargetMode="External"/><Relationship Id="rId180" Type="http://schemas.openxmlformats.org/officeDocument/2006/relationships/hyperlink" Target="https://www.coralsprings.org/Home/Components/FacilityDirectory/FacilityDirectory/114/4970" TargetMode="External"/><Relationship Id="rId37" Type="http://schemas.openxmlformats.org/officeDocument/2006/relationships/hyperlink" Target="https://www.codeninjas.com/locations/fl-coral-springs" TargetMode="External"/><Relationship Id="rId176" Type="http://schemas.openxmlformats.org/officeDocument/2006/relationships/hyperlink" Target="https://aquaticcomplex.com/" TargetMode="External"/><Relationship Id="rId36" Type="http://schemas.openxmlformats.org/officeDocument/2006/relationships/hyperlink" Target="http://www.theimprovu.com/" TargetMode="External"/><Relationship Id="rId175" Type="http://schemas.openxmlformats.org/officeDocument/2006/relationships/hyperlink" Target="http://www.sfaaa.com/index.php/78-public-events/71-saturday-night-public-viewing" TargetMode="External"/><Relationship Id="rId39" Type="http://schemas.openxmlformats.org/officeDocument/2006/relationships/hyperlink" Target="https://coralspringsfl.youngchefsacademy.com/" TargetMode="External"/><Relationship Id="rId174" Type="http://schemas.openxmlformats.org/officeDocument/2006/relationships/hyperlink" Target="http://www.broward.edu/studentlife/planetarium/Pages/default.aspx" TargetMode="External"/><Relationship Id="rId38" Type="http://schemas.openxmlformats.org/officeDocument/2006/relationships/hyperlink" Target="http://ems.browardlibrary.org/MasterCalendar/MasterCalendar.aspx?data=gr3zOeO/2xFAWzCjYYN57ZHy/TkUD/mz9m6p90bSndm7HS9BfN6guGbdVJeEPKl%2bRFGNzeBzAY3qsZQBEZZkTmkqd/nPtX3U%2bF3b87lSS9wF8XLUBDca84M6ex/4eTfUizwMFTyQA750uOdjMAVPqw4819KTk0PGBS1yJi%2bJxkhEELke7drtmCTEytCy/6Ra7Miqy3hyC/y1prqYfjUOCreRRQIZ1x6E" TargetMode="External"/><Relationship Id="rId173" Type="http://schemas.openxmlformats.org/officeDocument/2006/relationships/hyperlink" Target="https://www.nps.gov/ever/planyourvisit/guidedtours.htm" TargetMode="External"/><Relationship Id="rId179" Type="http://schemas.openxmlformats.org/officeDocument/2006/relationships/hyperlink" Target="http://www.heronbay.tennis/" TargetMode="External"/><Relationship Id="rId178" Type="http://schemas.openxmlformats.org/officeDocument/2006/relationships/hyperlink" Target="https://cstennis.org/" TargetMode="External"/><Relationship Id="rId177" Type="http://schemas.openxmlformats.org/officeDocument/2006/relationships/hyperlink" Target="https://www.2xtremepong.com/" TargetMode="External"/><Relationship Id="rId20" Type="http://schemas.openxmlformats.org/officeDocument/2006/relationships/hyperlink" Target="http://www.youngatartmuseum.org/" TargetMode="External"/><Relationship Id="rId22" Type="http://schemas.openxmlformats.org/officeDocument/2006/relationships/hyperlink" Target="https://movaughnbaseballacademy.com/" TargetMode="External"/><Relationship Id="rId21" Type="http://schemas.openxmlformats.org/officeDocument/2006/relationships/hyperlink" Target="https://www.michaels.com/classes" TargetMode="External"/><Relationship Id="rId24" Type="http://schemas.openxmlformats.org/officeDocument/2006/relationships/hyperlink" Target="http://csbchoops.com/" TargetMode="External"/><Relationship Id="rId23" Type="http://schemas.openxmlformats.org/officeDocument/2006/relationships/hyperlink" Target="https://www.ebaboca.com/" TargetMode="External"/><Relationship Id="rId26" Type="http://schemas.openxmlformats.org/officeDocument/2006/relationships/hyperlink" Target="https://strikersfs.com/leagues/youth-leagues/" TargetMode="External"/><Relationship Id="rId25" Type="http://schemas.openxmlformats.org/officeDocument/2006/relationships/hyperlink" Target="https://baller-basketball-academy.business.site/" TargetMode="External"/><Relationship Id="rId28" Type="http://schemas.openxmlformats.org/officeDocument/2006/relationships/hyperlink" Target="http://www.uscheerleading.com/" TargetMode="External"/><Relationship Id="rId27" Type="http://schemas.openxmlformats.org/officeDocument/2006/relationships/hyperlink" Target="http://www.cheerfloridaallstars.com/" TargetMode="External"/><Relationship Id="rId29" Type="http://schemas.openxmlformats.org/officeDocument/2006/relationships/hyperlink" Target="https://hurricane-allstars.ueniweb.com/" TargetMode="External"/><Relationship Id="rId11" Type="http://schemas.openxmlformats.org/officeDocument/2006/relationships/hyperlink" Target="https://monsterminigolf.com/" TargetMode="External"/><Relationship Id="rId10" Type="http://schemas.openxmlformats.org/officeDocument/2006/relationships/hyperlink" Target="https://www.lazerlandofpompano.com/" TargetMode="External"/><Relationship Id="rId13" Type="http://schemas.openxmlformats.org/officeDocument/2006/relationships/hyperlink" Target="https://goarchery.net/" TargetMode="External"/><Relationship Id="rId12" Type="http://schemas.openxmlformats.org/officeDocument/2006/relationships/hyperlink" Target="https://www.boomersparks.com/index.php/boca" TargetMode="External"/><Relationship Id="rId15" Type="http://schemas.openxmlformats.org/officeDocument/2006/relationships/hyperlink" Target="https://plastercarousel.com/" TargetMode="External"/><Relationship Id="rId14" Type="http://schemas.openxmlformats.org/officeDocument/2006/relationships/hyperlink" Target="https://www.fortlauderdalearchers.com/" TargetMode="External"/><Relationship Id="rId17" Type="http://schemas.openxmlformats.org/officeDocument/2006/relationships/hyperlink" Target="https://www.yelp.com/biz_redir?url=http%3A%2F%2Fwww.loriarbel.com&amp;website_link_type=website&amp;src_bizid=axJYXeiitesJZPFvSx9lJA&amp;cachebuster=1582804280&amp;s=b804b5664276043aab352fe2a6f1cd38b4053f22abc97a674cf76fcc135bfc30" TargetMode="External"/><Relationship Id="rId16" Type="http://schemas.openxmlformats.org/officeDocument/2006/relationships/hyperlink" Target="https://www.paintingwithatwist.com/studio/coralsprings/" TargetMode="External"/><Relationship Id="rId195" Type="http://schemas.openxmlformats.org/officeDocument/2006/relationships/table" Target="../tables/table1.xml"/><Relationship Id="rId19" Type="http://schemas.openxmlformats.org/officeDocument/2006/relationships/hyperlink" Target="https://www.thecentercs.com/" TargetMode="External"/><Relationship Id="rId18" Type="http://schemas.openxmlformats.org/officeDocument/2006/relationships/hyperlink" Target="https://www.myartpaperscissors.com/" TargetMode="External"/><Relationship Id="rId84" Type="http://schemas.openxmlformats.org/officeDocument/2006/relationships/hyperlink" Target="https://www.panthersiceden.com/youth-learn-to-skate" TargetMode="External"/><Relationship Id="rId83" Type="http://schemas.openxmlformats.org/officeDocument/2006/relationships/hyperlink" Target="https://www.pinehollowfarms.com/locations/parkland-fl/" TargetMode="External"/><Relationship Id="rId86" Type="http://schemas.openxmlformats.org/officeDocument/2006/relationships/hyperlink" Target="http://www.flippos.net/" TargetMode="External"/><Relationship Id="rId85" Type="http://schemas.openxmlformats.org/officeDocument/2006/relationships/hyperlink" Target="https://www.monkeyjoes.com/locations/coral-springs" TargetMode="External"/><Relationship Id="rId88" Type="http://schemas.openxmlformats.org/officeDocument/2006/relationships/hyperlink" Target="https://www.broward.org/library/Pages/BranchDetails.aspx?branchInfo=28" TargetMode="External"/><Relationship Id="rId150" Type="http://schemas.openxmlformats.org/officeDocument/2006/relationships/hyperlink" Target="https://www.petitedesigners.com/weston" TargetMode="External"/><Relationship Id="rId87" Type="http://schemas.openxmlformats.org/officeDocument/2006/relationships/hyperlink" Target="https://www.iflyworld.com/fort-lauderdale/" TargetMode="External"/><Relationship Id="rId89" Type="http://schemas.openxmlformats.org/officeDocument/2006/relationships/hyperlink" Target="https://www.cityofparkland.org/Facilities/Facility/Details/Library-13" TargetMode="External"/><Relationship Id="rId80" Type="http://schemas.openxmlformats.org/officeDocument/2006/relationships/hyperlink" Target="http://www.bar-b-ranch.com/" TargetMode="External"/><Relationship Id="rId82" Type="http://schemas.openxmlformats.org/officeDocument/2006/relationships/hyperlink" Target="http://www.malachiacres.com/" TargetMode="External"/><Relationship Id="rId81" Type="http://schemas.openxmlformats.org/officeDocument/2006/relationships/hyperlink" Target="https://www.acts2acres.com/" TargetMode="External"/><Relationship Id="rId1" Type="http://schemas.openxmlformats.org/officeDocument/2006/relationships/hyperlink" Target="https://www.bgcbc.org/" TargetMode="External"/><Relationship Id="rId2" Type="http://schemas.openxmlformats.org/officeDocument/2006/relationships/hyperlink" Target="https://ymcasouthflorida.org/location/la-lee-ymca-family-center/" TargetMode="External"/><Relationship Id="rId3" Type="http://schemas.openxmlformats.org/officeDocument/2006/relationships/hyperlink" Target="https://ymcasouthflorida.org/location/weston-ymca-family-center/" TargetMode="External"/><Relationship Id="rId149" Type="http://schemas.openxmlformats.org/officeDocument/2006/relationships/hyperlink" Target="https://cynthiasfinefabrics.com/classes/" TargetMode="External"/><Relationship Id="rId4" Type="http://schemas.openxmlformats.org/officeDocument/2006/relationships/hyperlink" Target="https://www.otwusa.com/coconut-creek" TargetMode="External"/><Relationship Id="rId148" Type="http://schemas.openxmlformats.org/officeDocument/2006/relationships/hyperlink" Target="https://superwheelsmiami.com/lessons/" TargetMode="External"/><Relationship Id="rId9" Type="http://schemas.openxmlformats.org/officeDocument/2006/relationships/hyperlink" Target="https://www.rapidswaterpark.com/" TargetMode="External"/><Relationship Id="rId143" Type="http://schemas.openxmlformats.org/officeDocument/2006/relationships/hyperlink" Target="https://www.yelp.com/biz_redir?url=http%3A%2F%2Fwww.limelightsfl.com&amp;website_link_type=website&amp;src_bizid=Khg1eKb9eQFmWirkuUjPZw&amp;cachebuster=1582809194&amp;s=b87905e363da343703cff06f60b15dfe6333e56da158e86c113bbd60f47b9cfe" TargetMode="External"/><Relationship Id="rId142" Type="http://schemas.openxmlformats.org/officeDocument/2006/relationships/hyperlink" Target="https://www.thecentercs.com/" TargetMode="External"/><Relationship Id="rId141" Type="http://schemas.openxmlformats.org/officeDocument/2006/relationships/hyperlink" Target="https://www.cityofparkland.org/604/Barkland-Dog-Park" TargetMode="External"/><Relationship Id="rId140" Type="http://schemas.openxmlformats.org/officeDocument/2006/relationships/hyperlink" Target="https://www.coralsprings.org/Home/Components/FacilityDirectory/FacilityDirectory/134/4970" TargetMode="External"/><Relationship Id="rId5" Type="http://schemas.openxmlformats.org/officeDocument/2006/relationships/hyperlink" Target="https://www.skyzone.com/fortlauderdale" TargetMode="External"/><Relationship Id="rId147" Type="http://schemas.openxmlformats.org/officeDocument/2006/relationships/hyperlink" Target="https://projectrock.com/" TargetMode="External"/><Relationship Id="rId6" Type="http://schemas.openxmlformats.org/officeDocument/2006/relationships/hyperlink" Target="http://www.galaxyskateway.net/" TargetMode="External"/><Relationship Id="rId146" Type="http://schemas.openxmlformats.org/officeDocument/2006/relationships/hyperlink" Target="https://fleecehead.com/2015/08/07/puppetry-for-beginners/" TargetMode="External"/><Relationship Id="rId7" Type="http://schemas.openxmlformats.org/officeDocument/2006/relationships/hyperlink" Target="https://xtremeactionpark.com/" TargetMode="External"/><Relationship Id="rId145" Type="http://schemas.openxmlformats.org/officeDocument/2006/relationships/hyperlink" Target="https://www.coralsprings.org/Home/Components/FacilityDirectory/FacilityDirectory/112/4970" TargetMode="External"/><Relationship Id="rId8" Type="http://schemas.openxmlformats.org/officeDocument/2006/relationships/hyperlink" Target="http://discover.pbcgov.org/parks/Pages/Waterparks.aspx" TargetMode="External"/><Relationship Id="rId144" Type="http://schemas.openxmlformats.org/officeDocument/2006/relationships/hyperlink" Target="https://www.coralsprings.org/Home/Components/Calendar/Event/22187/55?curm=4&amp;cury=2020" TargetMode="External"/><Relationship Id="rId73" Type="http://schemas.openxmlformats.org/officeDocument/2006/relationships/hyperlink" Target="http://www.ftstars.com/" TargetMode="External"/><Relationship Id="rId72" Type="http://schemas.openxmlformats.org/officeDocument/2006/relationships/hyperlink" Target="https://americantwisters.com/americantwisters/" TargetMode="External"/><Relationship Id="rId75" Type="http://schemas.openxmlformats.org/officeDocument/2006/relationships/hyperlink" Target="https://www.rcboca.com/" TargetMode="External"/><Relationship Id="rId74" Type="http://schemas.openxmlformats.org/officeDocument/2006/relationships/hyperlink" Target="https://www.intensitygymnastics.com/" TargetMode="External"/><Relationship Id="rId77" Type="http://schemas.openxmlformats.org/officeDocument/2006/relationships/hyperlink" Target="https://www.hobbylobby.com/store/626?lat=26.3683064&amp;long=-80.1289321" TargetMode="External"/><Relationship Id="rId76" Type="http://schemas.openxmlformats.org/officeDocument/2006/relationships/hyperlink" Target="https://www.hobbylobby.com/store/617?lat=26.3683064&amp;long=-80.1289321" TargetMode="External"/><Relationship Id="rId79" Type="http://schemas.openxmlformats.org/officeDocument/2006/relationships/hyperlink" Target="https://www.broward.org/Parks/Pages/Park.aspx?=39" TargetMode="External"/><Relationship Id="rId78" Type="http://schemas.openxmlformats.org/officeDocument/2006/relationships/hyperlink" Target="https://www.yelp.com/biz_redir?url=http%3A%2F%2Fwww.verydrone.com&amp;website_link_type=website&amp;src_bizid=sxh2zeyKdnZ0qqcLSNaFSQ&amp;cachebuster=1582889286&amp;s=c9ac6e574c79e5925f5307ffcb7f46f538cf74188fad364312deb54f7fde7ec0" TargetMode="External"/><Relationship Id="rId71" Type="http://schemas.openxmlformats.org/officeDocument/2006/relationships/hyperlink" Target="https://twinsgymnastics2.com/" TargetMode="External"/><Relationship Id="rId70" Type="http://schemas.openxmlformats.org/officeDocument/2006/relationships/hyperlink" Target="http://www.palmairegolfacademy.com/" TargetMode="External"/><Relationship Id="rId139" Type="http://schemas.openxmlformats.org/officeDocument/2006/relationships/hyperlink" Target="https://www.cityofparkland.org/Facilities/Facility/Details/Equestrian-Center-at-Temple-Park-3" TargetMode="External"/><Relationship Id="rId138" Type="http://schemas.openxmlformats.org/officeDocument/2006/relationships/hyperlink" Target="https://www.cityofparkland.org/Facilities/Facility/Details/Covered-Bridge-Park-1" TargetMode="External"/><Relationship Id="rId137" Type="http://schemas.openxmlformats.org/officeDocument/2006/relationships/hyperlink" Target="https://www.cityofparkland.org/Facilities/Facility/Details/6-Acre-Wood-Park-20" TargetMode="External"/><Relationship Id="rId132" Type="http://schemas.openxmlformats.org/officeDocument/2006/relationships/hyperlink" Target="https://www.coralsprings.org/Home/Components/FacilityDirectory/FacilityDirectory/53/4970" TargetMode="External"/><Relationship Id="rId131" Type="http://schemas.openxmlformats.org/officeDocument/2006/relationships/hyperlink" Target="https://www.coralsprings.org/Home/Components/FacilityDirectory/FacilityDirectory/50/4970" TargetMode="External"/><Relationship Id="rId130" Type="http://schemas.openxmlformats.org/officeDocument/2006/relationships/hyperlink" Target="https://www.coralsprings.org/Home/Components/FacilityDirectory/FacilityDirectory/49/4970" TargetMode="External"/><Relationship Id="rId136" Type="http://schemas.openxmlformats.org/officeDocument/2006/relationships/hyperlink" Target="https://www.coralsprings.org/Home/Components/FacilityDirectory/FacilityDirectory/57/4970" TargetMode="External"/><Relationship Id="rId135" Type="http://schemas.openxmlformats.org/officeDocument/2006/relationships/hyperlink" Target="https://www.coralsprings.org/Home/Components/FacilityDirectory/FacilityDirectory/56/4970" TargetMode="External"/><Relationship Id="rId134" Type="http://schemas.openxmlformats.org/officeDocument/2006/relationships/hyperlink" Target="https://www.coralsprings.org/Home/Components/FacilityDirectory/FacilityDirectory/54/4970" TargetMode="External"/><Relationship Id="rId133" Type="http://schemas.openxmlformats.org/officeDocument/2006/relationships/hyperlink" Target="https://www.coralsprings.org/Home/Components/FacilityDirectory/FacilityDirectory/55/4970" TargetMode="External"/><Relationship Id="rId62" Type="http://schemas.openxmlformats.org/officeDocument/2006/relationships/hyperlink" Target="https://www.yelp.com/biz_redir?url=http%3A%2F%2Fwww.mygym.com%2Fcoralsprings&amp;website_link_type=website&amp;src_bizid=jhEhRTGT9EHAUJ-Xd1WyfA&amp;cachebuster=1582802917&amp;s=900ef98ecfc63aa21bed2e5db5490f5c73d01cb9e13f173b66c9f6a26bedb0e4" TargetMode="External"/><Relationship Id="rId61" Type="http://schemas.openxmlformats.org/officeDocument/2006/relationships/hyperlink" Target="https://www.parklandrangers.com/" TargetMode="External"/><Relationship Id="rId64" Type="http://schemas.openxmlformats.org/officeDocument/2006/relationships/hyperlink" Target="http://tatesgaming.com/about-the-satellite/" TargetMode="External"/><Relationship Id="rId63" Type="http://schemas.openxmlformats.org/officeDocument/2006/relationships/hyperlink" Target="http://fitwize4kids.org" TargetMode="External"/><Relationship Id="rId66" Type="http://schemas.openxmlformats.org/officeDocument/2006/relationships/hyperlink" Target="http://flynnsgaming.com/" TargetMode="External"/><Relationship Id="rId172" Type="http://schemas.openxmlformats.org/officeDocument/2006/relationships/hyperlink" Target="https://www.broward.org/Parks/Pages/Park.aspx?=1" TargetMode="External"/><Relationship Id="rId65" Type="http://schemas.openxmlformats.org/officeDocument/2006/relationships/hyperlink" Target="http://www.vsgaming.org/" TargetMode="External"/><Relationship Id="rId171" Type="http://schemas.openxmlformats.org/officeDocument/2006/relationships/hyperlink" Target="https://www.cityofparkland.org/Facilities/Facility/Details/Doris-Davis-Forman-Wildlife-Preserve-2" TargetMode="External"/><Relationship Id="rId68" Type="http://schemas.openxmlformats.org/officeDocument/2006/relationships/hyperlink" Target="https://www.pinecrestgardens.org/botanical/gardening-and-horticulture" TargetMode="External"/><Relationship Id="rId170" Type="http://schemas.openxmlformats.org/officeDocument/2006/relationships/hyperlink" Target="https://www.evergladesholidaypark.com/?utm_source=GMBlisting&amp;utm_medium=organic" TargetMode="External"/><Relationship Id="rId67" Type="http://schemas.openxmlformats.org/officeDocument/2006/relationships/hyperlink" Target="https://www.daveandbusters.com/locations/florida-hollywood" TargetMode="External"/><Relationship Id="rId60" Type="http://schemas.openxmlformats.org/officeDocument/2006/relationships/hyperlink" Target="http://www.southfloridafencingclub.com/" TargetMode="External"/><Relationship Id="rId165" Type="http://schemas.openxmlformats.org/officeDocument/2006/relationships/hyperlink" Target="http://mods.org/" TargetMode="External"/><Relationship Id="rId69" Type="http://schemas.openxmlformats.org/officeDocument/2006/relationships/hyperlink" Target="http://www.dwsgolf.com/" TargetMode="External"/><Relationship Id="rId164" Type="http://schemas.openxmlformats.org/officeDocument/2006/relationships/hyperlink" Target="https://sugarsandpark.org/science-explorium" TargetMode="External"/><Relationship Id="rId163" Type="http://schemas.openxmlformats.org/officeDocument/2006/relationships/hyperlink" Target="https://www.broward.org/Library/Pages/CreationStation.aspx" TargetMode="External"/><Relationship Id="rId162" Type="http://schemas.openxmlformats.org/officeDocument/2006/relationships/hyperlink" Target="https://www.coralsprings.org/Home/Components/ServiceDirectory/ServiceDirectory/987/1420" TargetMode="External"/><Relationship Id="rId169" Type="http://schemas.openxmlformats.org/officeDocument/2006/relationships/hyperlink" Target="https://www.coralsprings.org/government/other-departments-and-services/parks-and-recreation/natural-habitat-park-tours" TargetMode="External"/><Relationship Id="rId168" Type="http://schemas.openxmlformats.org/officeDocument/2006/relationships/hyperlink" Target="http://sawgrassnaturecenter.org/" TargetMode="External"/><Relationship Id="rId167" Type="http://schemas.openxmlformats.org/officeDocument/2006/relationships/hyperlink" Target="https://www.butterflyworld.com/" TargetMode="External"/><Relationship Id="rId166" Type="http://schemas.openxmlformats.org/officeDocument/2006/relationships/hyperlink" Target="https://www.frostscience.org/" TargetMode="External"/><Relationship Id="rId51" Type="http://schemas.openxmlformats.org/officeDocument/2006/relationships/hyperlink" Target="https://www.yelp.com/biz_redir?url=http%3A%2F%2Fwww.performersplayground.com&amp;website_link_type=website&amp;src_bizid=y1jfhJCjTCVdHaZL3-mAcg&amp;cachebuster=1582808556&amp;s=adee7abd0e7ff32fd2811b75153246c2273aea1214ecceac9748a46d3afcdf41" TargetMode="External"/><Relationship Id="rId50" Type="http://schemas.openxmlformats.org/officeDocument/2006/relationships/hyperlink" Target="https://www.yelp.com/biz_redir?url=http%3A%2F%2Fwww.geminidanz.com&amp;website_link_type=website&amp;src_bizid=U5E0NQtQdHuVzByBRDxCzQ&amp;cachebuster=1582803214&amp;s=b15a0cb29e1ee02df8c0bfd3060f3245042098ab13f322c6491afb8c32ad860c" TargetMode="External"/><Relationship Id="rId53" Type="http://schemas.openxmlformats.org/officeDocument/2006/relationships/hyperlink" Target="https://www.thecentercs.com/events-tickets/education/next-stop-broadway" TargetMode="External"/><Relationship Id="rId52" Type="http://schemas.openxmlformats.org/officeDocument/2006/relationships/hyperlink" Target="https://www.thecentercs.com/" TargetMode="External"/><Relationship Id="rId55" Type="http://schemas.openxmlformats.org/officeDocument/2006/relationships/hyperlink" Target="http://www.youthactors.com/" TargetMode="External"/><Relationship Id="rId161" Type="http://schemas.openxmlformats.org/officeDocument/2006/relationships/hyperlink" Target="https://sfyl.ifas.ufl.edu/broward/broward-4-h-youth-development/" TargetMode="External"/><Relationship Id="rId54" Type="http://schemas.openxmlformats.org/officeDocument/2006/relationships/hyperlink" Target="https://www.universalacting.com/" TargetMode="External"/><Relationship Id="rId160" Type="http://schemas.openxmlformats.org/officeDocument/2006/relationships/hyperlink" Target="https://www.broward.org/Parks/Pages/Park.aspx?=39" TargetMode="External"/><Relationship Id="rId57" Type="http://schemas.openxmlformats.org/officeDocument/2006/relationships/hyperlink" Target="https://coralspringsescaperooms.com/" TargetMode="External"/><Relationship Id="rId56" Type="http://schemas.openxmlformats.org/officeDocument/2006/relationships/hyperlink" Target="https://www.jasouthflorida.org/" TargetMode="External"/><Relationship Id="rId159" Type="http://schemas.openxmlformats.org/officeDocument/2006/relationships/hyperlink" Target="http://www.engineeringforkids.net" TargetMode="External"/><Relationship Id="rId59" Type="http://schemas.openxmlformats.org/officeDocument/2006/relationships/hyperlink" Target="https://americasescapegame.com/sawgrass-mills/" TargetMode="External"/><Relationship Id="rId154" Type="http://schemas.openxmlformats.org/officeDocument/2006/relationships/hyperlink" Target="https://www.coralspringssoccer.com/" TargetMode="External"/><Relationship Id="rId58" Type="http://schemas.openxmlformats.org/officeDocument/2006/relationships/hyperlink" Target="https://escaperoomsfl.com/" TargetMode="External"/><Relationship Id="rId153" Type="http://schemas.openxmlformats.org/officeDocument/2006/relationships/hyperlink" Target="https://www.westonfl.org/Home/Components/FacilityDirectory/FacilityDirectory/8/239" TargetMode="External"/><Relationship Id="rId152" Type="http://schemas.openxmlformats.org/officeDocument/2006/relationships/hyperlink" Target="https://calvaryftl.org/ministry/ramp48/" TargetMode="External"/><Relationship Id="rId151" Type="http://schemas.openxmlformats.org/officeDocument/2006/relationships/hyperlink" Target="https://www.petitedesigners.com/boca-raton" TargetMode="External"/><Relationship Id="rId158" Type="http://schemas.openxmlformats.org/officeDocument/2006/relationships/hyperlink" Target="https://www.tamarac.org/Facilities/Facility/Details/8" TargetMode="External"/><Relationship Id="rId157" Type="http://schemas.openxmlformats.org/officeDocument/2006/relationships/hyperlink" Target="https://www.coralsprings.org/government/other-departments-and-services/parks-and-recreation/classes-camps-and-programs" TargetMode="External"/><Relationship Id="rId156" Type="http://schemas.openxmlformats.org/officeDocument/2006/relationships/hyperlink" Target="https://www.broward.org/Library/Pages/LiteracyServices.aspx" TargetMode="External"/><Relationship Id="rId155" Type="http://schemas.openxmlformats.org/officeDocument/2006/relationships/hyperlink" Target="https://www.coralspringssoftball.com/Default.aspx?tabid=966167" TargetMode="External"/><Relationship Id="rId107" Type="http://schemas.openxmlformats.org/officeDocument/2006/relationships/hyperlink" Target="https://www.yelp.com/biz_redir?url=http%3A%2F%2Fcoralsprings.schoolofrock.com%2F%3FlabelSource%3DYelp%26utm_campaign%3Dyelp%26utm_source%3Dyelp%26utm_medium%3Dyelp%26utm_content%3Dyelp&amp;website_link_type=website&amp;src_bizid=4-bkqiVNiKZxydUxgaeP-A&amp;cachebuster=1582804877&amp;s=070cfba618a5ea76099cd0f0acbcca707ffc40cc24b11d70b8b8708a89499201" TargetMode="External"/><Relationship Id="rId106" Type="http://schemas.openxmlformats.org/officeDocument/2006/relationships/hyperlink" Target="https://www.recordingstudioparties.com/" TargetMode="External"/><Relationship Id="rId105" Type="http://schemas.openxmlformats.org/officeDocument/2006/relationships/hyperlink" Target="https://www.recordingstudioparties.com/" TargetMode="External"/><Relationship Id="rId104" Type="http://schemas.openxmlformats.org/officeDocument/2006/relationships/hyperlink" Target="https://morikami.org/" TargetMode="External"/><Relationship Id="rId109" Type="http://schemas.openxmlformats.org/officeDocument/2006/relationships/hyperlink" Target="https://www.yelp.com/biz_redir?url=http%3A%2F%2Fwww.louguitarfla.com&amp;website_link_type=website&amp;src_bizid=bhIzwuotV4fLvaLK6t0_Pg&amp;cachebuster=1582805406&amp;s=ba246b2e7287eeeea695ae74f82fbe879113112943ad0f8e680c035977697057" TargetMode="External"/><Relationship Id="rId108" Type="http://schemas.openxmlformats.org/officeDocument/2006/relationships/hyperlink" Target="https://www.yelp.com/biz_redir?url=http%3A%2F%2Fwww.musicparkland.com&amp;website_link_type=website&amp;src_bizid=WXjhjuwp5GYyE7x_IvO3-g&amp;cachebuster=1582805021&amp;s=bf226ca09d9e9b7a4d603e784bba555f41a20636aab8113863947071c4273c58" TargetMode="External"/><Relationship Id="rId103" Type="http://schemas.openxmlformats.org/officeDocument/2006/relationships/hyperlink" Target="https://www.cmboca.org/" TargetMode="External"/><Relationship Id="rId102" Type="http://schemas.openxmlformats.org/officeDocument/2006/relationships/hyperlink" Target="https://aliciafacciomodeling.com/" TargetMode="External"/><Relationship Id="rId101" Type="http://schemas.openxmlformats.org/officeDocument/2006/relationships/hyperlink" Target="https://abcboxing.org/" TargetMode="External"/><Relationship Id="rId100" Type="http://schemas.openxmlformats.org/officeDocument/2006/relationships/hyperlink" Target="https://www.yelp.com/biz_redir?url=http%3A%2F%2Fwww.tkdmartialarts.com&amp;website_link_type=website&amp;src_bizid=ZtJ2KkHkwiMjQTevzLF5_w&amp;cachebuster=1582802029&amp;s=70099a4b8879607c3edaa09f02ebc01a9aa042df5886d94879ad3125d6950996" TargetMode="External"/><Relationship Id="rId129" Type="http://schemas.openxmlformats.org/officeDocument/2006/relationships/hyperlink" Target="https://www.coralsprings.org/Home/Components/FacilityDirectory/FacilityDirectory/48/4970" TargetMode="External"/><Relationship Id="rId128" Type="http://schemas.openxmlformats.org/officeDocument/2006/relationships/hyperlink" Target="https://www.cityofparkland.org/Facilities/Facility/Details/7" TargetMode="External"/><Relationship Id="rId127" Type="http://schemas.openxmlformats.org/officeDocument/2006/relationships/hyperlink" Target="https://www.cityofparkland.org/944/P-REC-Parkland-Recreation-and-Enrichment" TargetMode="External"/><Relationship Id="rId126" Type="http://schemas.openxmlformats.org/officeDocument/2006/relationships/hyperlink" Target="https://www.cityofparkland.org/Facilities/Facility/Details/5" TargetMode="External"/><Relationship Id="rId121" Type="http://schemas.openxmlformats.org/officeDocument/2006/relationships/hyperlink" Target="https://www.noshenanigansdiving.com/open-water-diver-class" TargetMode="External"/><Relationship Id="rId120" Type="http://schemas.openxmlformats.org/officeDocument/2006/relationships/hyperlink" Target="https://www.gulfstreamsailingclub.org/" TargetMode="External"/><Relationship Id="rId125" Type="http://schemas.openxmlformats.org/officeDocument/2006/relationships/hyperlink" Target="https://www.cityofparkland.org/Facilities/Facility/Details/4" TargetMode="External"/><Relationship Id="rId124" Type="http://schemas.openxmlformats.org/officeDocument/2006/relationships/hyperlink" Target="https://www.vikingsurfcamp.com/" TargetMode="External"/><Relationship Id="rId123" Type="http://schemas.openxmlformats.org/officeDocument/2006/relationships/hyperlink" Target="https://www.ezridesurfschool.com/" TargetMode="External"/><Relationship Id="rId122" Type="http://schemas.openxmlformats.org/officeDocument/2006/relationships/hyperlink" Target="http://goldcoastscuba.net/" TargetMode="External"/><Relationship Id="rId95" Type="http://schemas.openxmlformats.org/officeDocument/2006/relationships/hyperlink" Target="https://www.yelp.com/biz_redir?url=http%3A%2F%2Fwww.americantopteam.com&amp;website_link_type=website&amp;src_bizid=chicG05Dp51P_t3lOSYuZQ&amp;cachebuster=1582771892&amp;s=21dcdfdfa8653f84f645917a43aeda49ea3a8c4fd7d07a3ed66665ae54ec4577" TargetMode="External"/><Relationship Id="rId94" Type="http://schemas.openxmlformats.org/officeDocument/2006/relationships/hyperlink" Target="https://www.yelp.com/biz_redir?url=http%3A%2F%2Fwww.emaparkland.com&amp;website_link_type=website&amp;src_bizid=9H8aiyCiNWqMj32QblhekQ&amp;cachebuster=1582771716&amp;s=37a84d098dcd27cf6da2706351746e3e433d9687ed73a7053aa39606e673d1fe" TargetMode="External"/><Relationship Id="rId97" Type="http://schemas.openxmlformats.org/officeDocument/2006/relationships/hyperlink" Target="https://www.yelp.com/biz_redir?url=https%3A%2F%2Fwww.extremevelocitymma.com&amp;website_link_type=website&amp;src_bizid=wLx1LIxVojegIIwvNCUPCA&amp;cachebuster=1582772380&amp;s=9894624016cfb82c07e3ce8c66f4875f0e16bffc21a771d58b0becdf8b363269" TargetMode="External"/><Relationship Id="rId96" Type="http://schemas.openxmlformats.org/officeDocument/2006/relationships/hyperlink" Target="https://www.yelp.com/biz_redir?url=http%3A%2F%2Fwww.ampromartialarts.com&amp;website_link_type=website&amp;src_bizid=K7jPW3QFgEOEB076duVH7A&amp;cachebuster=1582772190&amp;s=de1ed6e9a0f26091515bf04ea699dbf3e9c6cabc048b6511d0b29df83f0d4c41" TargetMode="External"/><Relationship Id="rId99" Type="http://schemas.openxmlformats.org/officeDocument/2006/relationships/hyperlink" Target="https://www.yelp.com/biz_redir?url=http%3A%2F%2Fwww.usk.ninja&amp;website_link_type=website&amp;src_bizid=-0n0PGPA1Re5R2P0NBzx4g&amp;cachebuster=1582801704&amp;s=420d256939138977f4cd9596fd017b10514f860fd22064edcbce423f69d86fd3" TargetMode="External"/><Relationship Id="rId98" Type="http://schemas.openxmlformats.org/officeDocument/2006/relationships/hyperlink" Target="https://parkland-taekwondo-center.business.site/?utm_source=gmb&amp;utm_medium=referral" TargetMode="External"/><Relationship Id="rId91" Type="http://schemas.openxmlformats.org/officeDocument/2006/relationships/hyperlink" Target="https://www.cityofparkland.org/286/Special-Events" TargetMode="External"/><Relationship Id="rId90" Type="http://schemas.openxmlformats.org/officeDocument/2006/relationships/hyperlink" Target="https://www.sun-sentinel.com/sfl-south-florida-family-kids-events-htmlstory.html" TargetMode="External"/><Relationship Id="rId93" Type="http://schemas.openxmlformats.org/officeDocument/2006/relationships/hyperlink" Target="http://bigjoeymagicshowy.com/services.html" TargetMode="External"/><Relationship Id="rId92" Type="http://schemas.openxmlformats.org/officeDocument/2006/relationships/hyperlink" Target="https://www.coralsprings.org/living/events" TargetMode="External"/><Relationship Id="rId118" Type="http://schemas.openxmlformats.org/officeDocument/2006/relationships/hyperlink" Target="http://www.funkyfishkidsday.com/index.html" TargetMode="External"/><Relationship Id="rId117" Type="http://schemas.openxmlformats.org/officeDocument/2006/relationships/hyperlink" Target="https://www.elitemusicinstruction.com/" TargetMode="External"/><Relationship Id="rId116" Type="http://schemas.openxmlformats.org/officeDocument/2006/relationships/hyperlink" Target="http://autrymusic.com/" TargetMode="External"/><Relationship Id="rId115" Type="http://schemas.openxmlformats.org/officeDocument/2006/relationships/hyperlink" Target="http://www.musicandvoicelessonsfortlauderdalefl.com/index.html" TargetMode="External"/><Relationship Id="rId119" Type="http://schemas.openxmlformats.org/officeDocument/2006/relationships/hyperlink" Target="https://www.bwss.com/index.html" TargetMode="External"/><Relationship Id="rId110" Type="http://schemas.openxmlformats.org/officeDocument/2006/relationships/hyperlink" Target="https://www.streadermusic.com/about%20us.html" TargetMode="External"/><Relationship Id="rId114" Type="http://schemas.openxmlformats.org/officeDocument/2006/relationships/hyperlink" Target="https://www.yelp.com/biz_redir?url=http%3A%2F%2Fwww.pennylaneemporium.com&amp;website_link_type=website&amp;src_bizid=dKZ4cJTIASR7-eaMlNu9Bw&amp;cachebuster=1582805181&amp;s=e9bea079bbdd8f1b2f18f9197c58289c3ffcfd833e307dca4cf820f2512c9e21" TargetMode="External"/><Relationship Id="rId113" Type="http://schemas.openxmlformats.org/officeDocument/2006/relationships/hyperlink" Target="http://www.teachingu.com/pianolessons.html" TargetMode="External"/><Relationship Id="rId112" Type="http://schemas.openxmlformats.org/officeDocument/2006/relationships/hyperlink" Target="https://www.morlamusic.com/" TargetMode="External"/><Relationship Id="rId111" Type="http://schemas.openxmlformats.org/officeDocument/2006/relationships/hyperlink" Target="https://marcanos-violin-studio.business.site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ngineeringforkids.com/southern-palm-beach/?L=true" TargetMode="External"/><Relationship Id="rId2" Type="http://schemas.openxmlformats.org/officeDocument/2006/relationships/hyperlink" Target="https://www.everykidsdream.com/" TargetMode="External"/><Relationship Id="rId3" Type="http://schemas.openxmlformats.org/officeDocument/2006/relationships/hyperlink" Target="https://webtrac.jupiter.fl.us/wbwsc/webtrac.wsc/splash.html" TargetMode="External"/><Relationship Id="rId4" Type="http://schemas.openxmlformats.org/officeDocument/2006/relationships/drawing" Target="../drawings/drawing2.xml"/><Relationship Id="rId6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6.0"/>
    <col customWidth="1" min="2" max="2" width="54.86"/>
    <col customWidth="1" min="3" max="3" width="72.0"/>
    <col customWidth="1" min="4" max="4" width="18.71"/>
    <col customWidth="1" min="5" max="5" width="309.57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 t="s">
        <v>5</v>
      </c>
      <c r="B2" s="7" t="str">
        <f>HYPERLINK("https://www.bgca.org/","Boys &amp; Girls Club")</f>
        <v>Boys &amp; Girls Club</v>
      </c>
      <c r="C2" s="8" t="s">
        <v>6</v>
      </c>
      <c r="D2" s="9" t="s">
        <v>7</v>
      </c>
      <c r="E2" s="10" t="s">
        <v>8</v>
      </c>
    </row>
    <row r="3">
      <c r="A3" s="6" t="s">
        <v>5</v>
      </c>
      <c r="B3" s="7" t="str">
        <f>HYPERLINK("https://ymcasouthflorida.org/location/la-lee-ymca-family-center/","L.A. Lee YMCA Family Center")</f>
        <v>L.A. Lee YMCA Family Center</v>
      </c>
      <c r="C3" s="8" t="s">
        <v>9</v>
      </c>
      <c r="D3" s="9" t="s">
        <v>10</v>
      </c>
      <c r="E3" s="11" t="s">
        <v>11</v>
      </c>
    </row>
    <row r="4">
      <c r="A4" s="6" t="s">
        <v>5</v>
      </c>
      <c r="B4" s="7" t="str">
        <f>HYPERLINK("https://ymcasouthflorida.org/location/weston-ymca-family-center/","Weston YMCA Family Center")</f>
        <v>Weston YMCA Family Center</v>
      </c>
      <c r="C4" s="8" t="s">
        <v>12</v>
      </c>
      <c r="D4" s="9" t="s">
        <v>13</v>
      </c>
      <c r="E4" s="11" t="s">
        <v>14</v>
      </c>
    </row>
    <row r="5">
      <c r="A5" s="6" t="s">
        <v>15</v>
      </c>
      <c r="B5" s="7" t="str">
        <f>HYPERLINK("https://wowfactoryfun.com/","Wow Factory/Amusement center")</f>
        <v>Wow Factory/Amusement center</v>
      </c>
      <c r="C5" s="8" t="s">
        <v>16</v>
      </c>
      <c r="D5" s="9" t="s">
        <v>17</v>
      </c>
      <c r="E5" s="12"/>
    </row>
    <row r="6">
      <c r="A6" s="6" t="s">
        <v>15</v>
      </c>
      <c r="B6" s="7" t="str">
        <f>HYPERLINK("https://www.otwusa.com/coconut-creek","Off The Wall Coconut Creek")</f>
        <v>Off The Wall Coconut Creek</v>
      </c>
      <c r="C6" s="8" t="s">
        <v>18</v>
      </c>
      <c r="D6" s="9" t="s">
        <v>19</v>
      </c>
      <c r="E6" s="10" t="s">
        <v>20</v>
      </c>
    </row>
    <row r="7">
      <c r="A7" s="6" t="s">
        <v>15</v>
      </c>
      <c r="B7" s="7" t="str">
        <f>HYPERLINK("https://www.skyzone.com/fortlauderdale","Sky Zone Trampoline Park")</f>
        <v>Sky Zone Trampoline Park</v>
      </c>
      <c r="C7" s="8" t="s">
        <v>21</v>
      </c>
      <c r="D7" s="9" t="s">
        <v>22</v>
      </c>
      <c r="E7" s="10" t="s">
        <v>23</v>
      </c>
    </row>
    <row r="8">
      <c r="A8" s="6" t="s">
        <v>15</v>
      </c>
      <c r="B8" s="7" t="str">
        <f>HYPERLINK("http://www.galaxyskateway.net/","Galaxy Skateway North Lauderdale")</f>
        <v>Galaxy Skateway North Lauderdale</v>
      </c>
      <c r="C8" s="8" t="s">
        <v>24</v>
      </c>
      <c r="D8" s="9" t="s">
        <v>25</v>
      </c>
      <c r="E8" s="10" t="s">
        <v>26</v>
      </c>
    </row>
    <row r="9">
      <c r="A9" s="6" t="s">
        <v>15</v>
      </c>
      <c r="B9" s="7" t="str">
        <f>HYPERLINK("https://xtremeactionpark.com/","Xtreme Action Park")</f>
        <v>Xtreme Action Park</v>
      </c>
      <c r="C9" s="8" t="s">
        <v>27</v>
      </c>
      <c r="D9" s="9" t="s">
        <v>28</v>
      </c>
      <c r="E9" s="10" t="s">
        <v>29</v>
      </c>
    </row>
    <row r="10">
      <c r="A10" s="6" t="s">
        <v>15</v>
      </c>
      <c r="B10" s="7" t="str">
        <f>HYPERLINK("http://discover.pbcgov.org/parks/Pages/Waterparks.aspx","Coconut Cove Waterpark and Community Center")</f>
        <v>Coconut Cove Waterpark and Community Center</v>
      </c>
      <c r="C10" s="8" t="s">
        <v>30</v>
      </c>
      <c r="D10" s="9" t="s">
        <v>31</v>
      </c>
      <c r="E10" s="10" t="s">
        <v>32</v>
      </c>
    </row>
    <row r="11">
      <c r="A11" s="6" t="s">
        <v>15</v>
      </c>
      <c r="B11" s="7" t="str">
        <f>HYPERLINK("https://www.rapidswaterpark.com/","Rapids Waterpark")</f>
        <v>Rapids Waterpark</v>
      </c>
      <c r="C11" s="8" t="s">
        <v>33</v>
      </c>
      <c r="D11" s="9" t="s">
        <v>34</v>
      </c>
      <c r="E11" s="13" t="s">
        <v>35</v>
      </c>
    </row>
    <row r="12">
      <c r="A12" s="6" t="s">
        <v>15</v>
      </c>
      <c r="B12" s="7" t="str">
        <f>HYPERLINK("https://www.lazerlandofpompano.com/","Lazerland of Pompano")</f>
        <v>Lazerland of Pompano</v>
      </c>
      <c r="C12" s="8" t="s">
        <v>36</v>
      </c>
      <c r="D12" s="9" t="s">
        <v>37</v>
      </c>
      <c r="E12" s="10" t="s">
        <v>38</v>
      </c>
    </row>
    <row r="13">
      <c r="A13" s="6" t="s">
        <v>15</v>
      </c>
      <c r="B13" s="7" t="str">
        <f>HYPERLINK("https://monsterminigolf.com/","Monster Mini Golf")</f>
        <v>Monster Mini Golf</v>
      </c>
      <c r="C13" s="8" t="s">
        <v>39</v>
      </c>
      <c r="D13" s="9" t="s">
        <v>40</v>
      </c>
      <c r="E13" s="10" t="s">
        <v>41</v>
      </c>
    </row>
    <row r="14">
      <c r="A14" s="6" t="s">
        <v>15</v>
      </c>
      <c r="B14" s="7" t="str">
        <f>HYPERLINK("https://www.boomersparks.com/index.php/boca","Boomers! Boca Raton")</f>
        <v>Boomers! Boca Raton</v>
      </c>
      <c r="C14" s="8" t="s">
        <v>42</v>
      </c>
      <c r="D14" s="9" t="s">
        <v>43</v>
      </c>
      <c r="E14" s="10" t="s">
        <v>44</v>
      </c>
    </row>
    <row r="15">
      <c r="A15" s="6" t="s">
        <v>45</v>
      </c>
      <c r="B15" s="7" t="str">
        <f>HYPERLINK("https://goarchery.net/","Go Archery")</f>
        <v>Go Archery</v>
      </c>
      <c r="C15" s="8" t="s">
        <v>46</v>
      </c>
      <c r="D15" s="9" t="s">
        <v>47</v>
      </c>
      <c r="E15" s="10" t="s">
        <v>48</v>
      </c>
    </row>
    <row r="16">
      <c r="A16" s="6" t="s">
        <v>45</v>
      </c>
      <c r="B16" s="7" t="str">
        <f>HYPERLINK("https://www.fortlauderdalearchers.com/","Fort Lauderdale Archers")</f>
        <v>Fort Lauderdale Archers</v>
      </c>
      <c r="C16" s="8" t="s">
        <v>49</v>
      </c>
      <c r="D16" s="9" t="s">
        <v>50</v>
      </c>
      <c r="E16" s="10" t="s">
        <v>51</v>
      </c>
    </row>
    <row r="17">
      <c r="A17" s="6" t="s">
        <v>52</v>
      </c>
      <c r="B17" s="7" t="str">
        <f>HYPERLINK("https://plastercarousel.com/","Plaster Carousel Fun Painting")</f>
        <v>Plaster Carousel Fun Painting</v>
      </c>
      <c r="C17" s="8" t="s">
        <v>53</v>
      </c>
      <c r="D17" s="14" t="s">
        <v>54</v>
      </c>
      <c r="E17" s="11" t="s">
        <v>55</v>
      </c>
    </row>
    <row r="18">
      <c r="A18" s="6" t="s">
        <v>52</v>
      </c>
      <c r="B18" s="7" t="str">
        <f>HYPERLINK("https://www.paintingwithatwist.com/studio/coralsprings/","Painting With a Twist")</f>
        <v>Painting With a Twist</v>
      </c>
      <c r="C18" s="15" t="s">
        <v>56</v>
      </c>
      <c r="D18" s="16" t="s">
        <v>57</v>
      </c>
      <c r="E18" s="11" t="s">
        <v>58</v>
      </c>
    </row>
    <row r="19">
      <c r="A19" s="6" t="s">
        <v>59</v>
      </c>
      <c r="B19" s="7" t="str">
        <f>HYPERLINK("loriarbel.com","Lori Arbel")</f>
        <v>Lori Arbel</v>
      </c>
      <c r="C19" s="15" t="s">
        <v>60</v>
      </c>
      <c r="D19" s="16" t="s">
        <v>61</v>
      </c>
      <c r="E19" s="17" t="s">
        <v>62</v>
      </c>
    </row>
    <row r="20">
      <c r="A20" s="6" t="s">
        <v>59</v>
      </c>
      <c r="B20" s="7" t="str">
        <f>HYPERLINK("https://www.myartpaperscissors.com/","Art, Paper, Scissors")</f>
        <v>Art, Paper, Scissors</v>
      </c>
      <c r="C20" s="18" t="s">
        <v>63</v>
      </c>
      <c r="D20" s="19" t="s">
        <v>64</v>
      </c>
      <c r="E20" s="11" t="s">
        <v>65</v>
      </c>
    </row>
    <row r="21">
      <c r="A21" s="6" t="s">
        <v>59</v>
      </c>
      <c r="B21" s="7" t="str">
        <f>HYPERLINK("https://www.thecentercs.com/","Coral Springs Center for the Arts")</f>
        <v>Coral Springs Center for the Arts</v>
      </c>
      <c r="C21" s="15" t="s">
        <v>66</v>
      </c>
      <c r="D21" s="16" t="s">
        <v>67</v>
      </c>
      <c r="E21" s="11" t="s">
        <v>68</v>
      </c>
    </row>
    <row r="22">
      <c r="A22" s="6" t="s">
        <v>59</v>
      </c>
      <c r="B22" s="7" t="str">
        <f>HYPERLINK("https://www.youngatartmuseum.org/","Young At Art Museum")</f>
        <v>Young At Art Museum</v>
      </c>
      <c r="C22" s="15" t="s">
        <v>69</v>
      </c>
      <c r="D22" s="16" t="s">
        <v>70</v>
      </c>
      <c r="E22" s="10" t="s">
        <v>71</v>
      </c>
    </row>
    <row r="23">
      <c r="A23" s="6" t="s">
        <v>59</v>
      </c>
      <c r="B23" s="7" t="str">
        <f>HYPERLINK("https://www.michaels.com/classes","Michael's")</f>
        <v>Michael's</v>
      </c>
      <c r="C23" s="15" t="s">
        <v>72</v>
      </c>
      <c r="D23" s="16" t="s">
        <v>73</v>
      </c>
      <c r="E23" s="10" t="s">
        <v>74</v>
      </c>
    </row>
    <row r="24">
      <c r="A24" s="6" t="s">
        <v>75</v>
      </c>
      <c r="B24" s="7" t="str">
        <f>HYPERLINK("https://movaughnbaseballacademy.com/","Mo Vaughn Baseball Academy")</f>
        <v>Mo Vaughn Baseball Academy</v>
      </c>
      <c r="C24" s="15" t="s">
        <v>76</v>
      </c>
      <c r="D24" s="16" t="s">
        <v>77</v>
      </c>
      <c r="E24" s="10" t="s">
        <v>78</v>
      </c>
    </row>
    <row r="25">
      <c r="A25" s="6" t="s">
        <v>75</v>
      </c>
      <c r="B25" s="7" t="str">
        <f>HYPERLINK("https://www.ebaboca.com/","Evolution Baseball Academy")</f>
        <v>Evolution Baseball Academy</v>
      </c>
      <c r="C25" s="15" t="s">
        <v>79</v>
      </c>
      <c r="D25" s="16" t="s">
        <v>80</v>
      </c>
      <c r="E25" s="10" t="s">
        <v>81</v>
      </c>
    </row>
    <row r="26">
      <c r="A26" s="6" t="s">
        <v>82</v>
      </c>
      <c r="B26" s="7" t="str">
        <f>HYPERLINK("http://csbchoops.com/","Coral Springs Basketball Club")</f>
        <v>Coral Springs Basketball Club</v>
      </c>
      <c r="C26" s="15" t="s">
        <v>83</v>
      </c>
      <c r="D26" s="16" t="s">
        <v>84</v>
      </c>
      <c r="E26" s="10" t="s">
        <v>85</v>
      </c>
    </row>
    <row r="27">
      <c r="A27" s="6" t="s">
        <v>82</v>
      </c>
      <c r="B27" s="7" t="str">
        <f>HYPERLINK("https://baller-basketball-academy.business.site/","Baller Basketball Academy")</f>
        <v>Baller Basketball Academy</v>
      </c>
      <c r="C27" s="15" t="s">
        <v>86</v>
      </c>
      <c r="D27" s="16" t="s">
        <v>87</v>
      </c>
      <c r="E27" s="10" t="s">
        <v>88</v>
      </c>
    </row>
    <row r="28">
      <c r="A28" s="6" t="s">
        <v>89</v>
      </c>
      <c r="B28" s="7" t="str">
        <f>HYPERLINK("https://strikersfs.com/leagues/youth-leagues/","Strikers Family Sportcenter")</f>
        <v>Strikers Family Sportcenter</v>
      </c>
      <c r="C28" s="15" t="s">
        <v>90</v>
      </c>
      <c r="D28" s="16" t="s">
        <v>91</v>
      </c>
      <c r="E28" s="10" t="s">
        <v>92</v>
      </c>
    </row>
    <row r="29">
      <c r="A29" s="6" t="s">
        <v>93</v>
      </c>
      <c r="B29" s="7" t="str">
        <f>HYPERLINK("http://www.cheerfloridaallstars.com/","Cheer Florida")</f>
        <v>Cheer Florida</v>
      </c>
      <c r="C29" s="8" t="s">
        <v>94</v>
      </c>
      <c r="D29" s="9" t="s">
        <v>95</v>
      </c>
      <c r="E29" s="11" t="s">
        <v>96</v>
      </c>
    </row>
    <row r="30">
      <c r="A30" s="6" t="s">
        <v>93</v>
      </c>
      <c r="B30" s="20" t="str">
        <f>HYPERLINK("http://www.uscheerleading.com/","US Cheerleading Association")</f>
        <v>US Cheerleading Association</v>
      </c>
      <c r="C30" s="8" t="s">
        <v>97</v>
      </c>
      <c r="D30" s="9" t="s">
        <v>98</v>
      </c>
      <c r="E30" s="11" t="s">
        <v>99</v>
      </c>
    </row>
    <row r="31">
      <c r="A31" s="6" t="s">
        <v>93</v>
      </c>
      <c r="B31" s="7" t="str">
        <f>HYPERLINK("https://hurricane-allstars.ueniweb.com/","Boca Raton Hurricane All Star Cheerleading")</f>
        <v>Boca Raton Hurricane All Star Cheerleading</v>
      </c>
      <c r="C31" s="8" t="s">
        <v>100</v>
      </c>
      <c r="D31" s="9" t="s">
        <v>101</v>
      </c>
      <c r="E31" s="11" t="s">
        <v>102</v>
      </c>
    </row>
    <row r="32">
      <c r="A32" s="6" t="s">
        <v>93</v>
      </c>
      <c r="B32" s="7" t="str">
        <f>HYPERLINK("http://www.bocaextreme.com/","Boca Extreme Cheer Company")</f>
        <v>Boca Extreme Cheer Company</v>
      </c>
      <c r="C32" s="8" t="s">
        <v>103</v>
      </c>
      <c r="D32" s="9" t="s">
        <v>104</v>
      </c>
      <c r="E32" s="11" t="s">
        <v>105</v>
      </c>
    </row>
    <row r="33">
      <c r="A33" s="6" t="s">
        <v>93</v>
      </c>
      <c r="B33" s="7" t="str">
        <f>HYPERLINK("https://www.gpboca.com/","Gymnastics Plus")</f>
        <v>Gymnastics Plus</v>
      </c>
      <c r="C33" s="8" t="s">
        <v>106</v>
      </c>
      <c r="D33" s="9" t="s">
        <v>107</v>
      </c>
      <c r="E33" s="11" t="s">
        <v>108</v>
      </c>
    </row>
    <row r="34">
      <c r="A34" s="6" t="s">
        <v>93</v>
      </c>
      <c r="B34" s="7" t="str">
        <f>HYPERLINK("http://floridasuperstars.com/","FL Superstars Dance &amp; Cheer")</f>
        <v>FL Superstars Dance &amp; Cheer</v>
      </c>
      <c r="C34" s="8" t="s">
        <v>109</v>
      </c>
      <c r="D34" s="9" t="s">
        <v>110</v>
      </c>
      <c r="E34" s="11" t="s">
        <v>111</v>
      </c>
    </row>
    <row r="35">
      <c r="A35" s="6" t="s">
        <v>93</v>
      </c>
      <c r="B35" s="7" t="str">
        <f>HYPERLINK("https://www.parklandrangers.com/","Parkland Rangers")</f>
        <v>Parkland Rangers</v>
      </c>
      <c r="C35" s="8" t="s">
        <v>112</v>
      </c>
      <c r="D35" s="9" t="s">
        <v>113</v>
      </c>
      <c r="E35" s="11" t="s">
        <v>114</v>
      </c>
    </row>
    <row r="36">
      <c r="A36" s="6" t="s">
        <v>93</v>
      </c>
      <c r="B36" s="7" t="str">
        <f>HYPERLINK("https://www.coralreefgymnastics.com/","Coral Reef Gymnastics &amp; Cheer")</f>
        <v>Coral Reef Gymnastics &amp; Cheer</v>
      </c>
      <c r="C36" s="8" t="s">
        <v>115</v>
      </c>
      <c r="D36" s="9" t="s">
        <v>116</v>
      </c>
      <c r="E36" s="11" t="s">
        <v>117</v>
      </c>
    </row>
    <row r="37">
      <c r="A37" s="6" t="s">
        <v>93</v>
      </c>
      <c r="B37" s="7" t="str">
        <f>HYPERLINK("https://www.fla3threat.com/","FL Triple Threat All-Stars")</f>
        <v>FL Triple Threat All-Stars</v>
      </c>
      <c r="C37" s="8" t="s">
        <v>118</v>
      </c>
      <c r="D37" s="9" t="s">
        <v>119</v>
      </c>
      <c r="E37" s="11" t="s">
        <v>120</v>
      </c>
    </row>
    <row r="38">
      <c r="A38" s="6" t="s">
        <v>121</v>
      </c>
      <c r="B38" s="7" t="str">
        <f>HYPERLINK("http://www.theimprovu.com/","Improv U")</f>
        <v>Improv U</v>
      </c>
      <c r="C38" s="8" t="s">
        <v>122</v>
      </c>
      <c r="D38" s="9" t="s">
        <v>123</v>
      </c>
      <c r="E38" s="11" t="s">
        <v>124</v>
      </c>
    </row>
    <row r="39">
      <c r="A39" s="6" t="s">
        <v>125</v>
      </c>
      <c r="B39" s="7" t="str">
        <f>HYPERLINK("https://www.codeninjas.com/locations/fl-coral-springs","Code Ninjas")</f>
        <v>Code Ninjas</v>
      </c>
      <c r="C39" s="21" t="s">
        <v>126</v>
      </c>
      <c r="D39" s="22" t="s">
        <v>127</v>
      </c>
      <c r="E39" s="11" t="s">
        <v>128</v>
      </c>
    </row>
    <row r="40">
      <c r="A40" s="6" t="s">
        <v>129</v>
      </c>
      <c r="B40" s="7" t="str">
        <f>HYPERLINK("http://ems.browardlibrary.org/MasterCalendar/MasterCalendar.aspx?data=gr3zOeO/2xFAWzCjYYN57ZHy/TkUD/mz9m6p90bSndm7HS9BfN6guGbdVJeEPKl%2bRFGNzeBzAY3qsZQBEZZkTmkqd/nPtX3U%2bF3b87lSS9wF8XLUBDca84M6ex/4eTfUizwMFTyQA750uOdjMAVPqw4819KTk0PGBS1yJi%2bJxkhEELke7dr"&amp;"tmCTEytCy/6Ra7Miqy3hyC/y1prqYfjUOCreRRQIZ1x6E","Broward County Northwest Regional Library")</f>
        <v>Broward County Northwest Regional Library</v>
      </c>
      <c r="C40" s="6" t="s">
        <v>130</v>
      </c>
      <c r="D40" s="23" t="s">
        <v>131</v>
      </c>
      <c r="E40" s="10" t="s">
        <v>132</v>
      </c>
    </row>
    <row r="41">
      <c r="A41" s="6" t="s">
        <v>133</v>
      </c>
      <c r="B41" s="7" t="str">
        <f>HYPERLINK("https://coralspringsfl.youngchefsacademy.com/","Young Chefs Academy")</f>
        <v>Young Chefs Academy</v>
      </c>
      <c r="C41" s="6" t="s">
        <v>134</v>
      </c>
      <c r="D41" s="24" t="s">
        <v>135</v>
      </c>
      <c r="E41" s="10" t="s">
        <v>136</v>
      </c>
    </row>
    <row r="42">
      <c r="A42" s="6" t="s">
        <v>133</v>
      </c>
      <c r="B42" s="7" t="str">
        <f>HYPERLINK("https://chefalicecooking.com/kids-cooking-classes/","Chef Alice Cooking Classes &amp; Demos")</f>
        <v>Chef Alice Cooking Classes &amp; Demos</v>
      </c>
      <c r="C42" s="6" t="s">
        <v>137</v>
      </c>
      <c r="D42" s="24" t="s">
        <v>138</v>
      </c>
      <c r="E42" s="10" t="s">
        <v>139</v>
      </c>
    </row>
    <row r="43">
      <c r="A43" s="6" t="s">
        <v>140</v>
      </c>
      <c r="B43" s="7" t="str">
        <f>HYPERLINK("https://dancetheatre.net/heronbay/register.html","Dance Theater in Heron Bay")</f>
        <v>Dance Theater in Heron Bay</v>
      </c>
      <c r="C43" s="18" t="s">
        <v>141</v>
      </c>
      <c r="D43" s="19" t="s">
        <v>142</v>
      </c>
      <c r="E43" s="25" t="s">
        <v>143</v>
      </c>
    </row>
    <row r="44">
      <c r="A44" s="6" t="s">
        <v>140</v>
      </c>
      <c r="B44" s="7" t="str">
        <f>HYPERLINK("americandancesportcenter.com","American Dancesport Center")</f>
        <v>American Dancesport Center</v>
      </c>
      <c r="C44" s="15" t="s">
        <v>144</v>
      </c>
      <c r="D44" s="16" t="s">
        <v>145</v>
      </c>
      <c r="E44" s="17" t="s">
        <v>146</v>
      </c>
    </row>
    <row r="45">
      <c r="A45" s="6" t="s">
        <v>140</v>
      </c>
      <c r="B45" s="7" t="str">
        <f>HYPERLINK("parklandballroomdancing.com","Ballroom and Latin Dancing Under the Stars")</f>
        <v>Ballroom and Latin Dancing Under the Stars</v>
      </c>
      <c r="C45" s="15" t="s">
        <v>147</v>
      </c>
      <c r="D45" s="16" t="s">
        <v>148</v>
      </c>
      <c r="E45" s="17" t="s">
        <v>149</v>
      </c>
    </row>
    <row r="46">
      <c r="A46" s="6" t="s">
        <v>140</v>
      </c>
      <c r="B46" s="7" t="str">
        <f>HYPERLINK("nonstopdc.com","Nonstop Dance Company")</f>
        <v>Nonstop Dance Company</v>
      </c>
      <c r="C46" s="15" t="s">
        <v>150</v>
      </c>
      <c r="D46" s="16" t="s">
        <v>151</v>
      </c>
      <c r="E46" s="17" t="s">
        <v>152</v>
      </c>
    </row>
    <row r="47">
      <c r="A47" s="6" t="s">
        <v>140</v>
      </c>
      <c r="B47" s="7" t="str">
        <f>HYPERLINK("thedanceeffect.net","The Dance Effect")</f>
        <v>The Dance Effect</v>
      </c>
      <c r="C47" s="15" t="s">
        <v>153</v>
      </c>
      <c r="D47" s="16" t="s">
        <v>154</v>
      </c>
      <c r="E47" s="17" t="s">
        <v>155</v>
      </c>
    </row>
    <row r="48">
      <c r="A48" s="6" t="s">
        <v>140</v>
      </c>
      <c r="B48" s="7" t="str">
        <f>HYPERLINK("u4riadance.com","U4RIA Dance Studio")</f>
        <v>U4RIA Dance Studio</v>
      </c>
      <c r="C48" s="15" t="s">
        <v>156</v>
      </c>
      <c r="D48" s="16" t="s">
        <v>157</v>
      </c>
      <c r="E48" s="17" t="s">
        <v>158</v>
      </c>
    </row>
    <row r="49">
      <c r="A49" s="6" t="s">
        <v>140</v>
      </c>
      <c r="B49" s="7" t="str">
        <f>HYPERLINK("danceinflorida.com","Ballroom Masters at Goldcoast")</f>
        <v>Ballroom Masters at Goldcoast</v>
      </c>
      <c r="C49" s="15" t="s">
        <v>159</v>
      </c>
      <c r="D49" s="16" t="s">
        <v>160</v>
      </c>
      <c r="E49" s="17" t="s">
        <v>161</v>
      </c>
    </row>
    <row r="50">
      <c r="A50" s="6" t="s">
        <v>140</v>
      </c>
      <c r="B50" s="7" t="str">
        <f>HYPERLINK("https://www.dancetheatre.net/","Dance Theater of Parkland")</f>
        <v>Dance Theater of Parkland</v>
      </c>
      <c r="C50" s="8" t="s">
        <v>162</v>
      </c>
      <c r="D50" s="9" t="s">
        <v>163</v>
      </c>
      <c r="E50" s="11" t="s">
        <v>164</v>
      </c>
    </row>
    <row r="51">
      <c r="A51" s="6" t="s">
        <v>140</v>
      </c>
      <c r="B51" s="7" t="str">
        <f>HYPERLINK("http://www.coralspringsacademyofdance.com/","Coral Springs Academy of Dance")</f>
        <v>Coral Springs Academy of Dance</v>
      </c>
      <c r="C51" s="8" t="s">
        <v>165</v>
      </c>
      <c r="D51" s="9" t="s">
        <v>166</v>
      </c>
      <c r="E51" s="11" t="s">
        <v>167</v>
      </c>
    </row>
    <row r="52">
      <c r="A52" s="6" t="s">
        <v>168</v>
      </c>
      <c r="B52" s="7" t="str">
        <f>HYPERLINK("geminidanz.com","Gemini Danz and FItness")</f>
        <v>Gemini Danz and FItness</v>
      </c>
      <c r="C52" s="15" t="s">
        <v>169</v>
      </c>
      <c r="D52" s="16" t="s">
        <v>170</v>
      </c>
      <c r="E52" s="17" t="s">
        <v>171</v>
      </c>
    </row>
    <row r="53">
      <c r="A53" s="6" t="s">
        <v>172</v>
      </c>
      <c r="B53" s="7" t="str">
        <f>HYPERLINK("performersplayground.com","Performers Playground")</f>
        <v>Performers Playground</v>
      </c>
      <c r="C53" s="15" t="s">
        <v>173</v>
      </c>
      <c r="D53" s="26" t="s">
        <v>174</v>
      </c>
      <c r="E53" s="17" t="s">
        <v>175</v>
      </c>
    </row>
    <row r="54">
      <c r="A54" s="6" t="s">
        <v>172</v>
      </c>
      <c r="B54" s="7" t="str">
        <f>HYPERLINK("https://www.thecentercs.com/","Coral Springs Center for the Arts")</f>
        <v>Coral Springs Center for the Arts</v>
      </c>
      <c r="C54" s="15" t="s">
        <v>66</v>
      </c>
      <c r="D54" s="16" t="s">
        <v>67</v>
      </c>
      <c r="E54" s="11" t="s">
        <v>68</v>
      </c>
    </row>
    <row r="55">
      <c r="A55" s="6" t="s">
        <v>172</v>
      </c>
      <c r="B55" s="7" t="str">
        <f>HYPERLINK("https://www.thecentercs.com/events-tickets/education/next-stop-broadway","Next Stop Broadway")</f>
        <v>Next Stop Broadway</v>
      </c>
      <c r="C55" s="15" t="s">
        <v>176</v>
      </c>
      <c r="D55" s="16" t="s">
        <v>177</v>
      </c>
      <c r="E55" s="11" t="s">
        <v>178</v>
      </c>
    </row>
    <row r="56">
      <c r="A56" s="6" t="s">
        <v>172</v>
      </c>
      <c r="B56" s="7" t="str">
        <f>HYPERLINK("https://www.universalacting.com/","Universal Acting")</f>
        <v>Universal Acting</v>
      </c>
      <c r="C56" s="15" t="s">
        <v>179</v>
      </c>
      <c r="D56" s="16" t="s">
        <v>180</v>
      </c>
      <c r="E56" s="11" t="s">
        <v>181</v>
      </c>
    </row>
    <row r="57">
      <c r="A57" s="6" t="s">
        <v>172</v>
      </c>
      <c r="B57" s="7" t="str">
        <f>HYPERLINK("http://www.youthactors.com/","Rocky Mountain Conservatory Theatre")</f>
        <v>Rocky Mountain Conservatory Theatre</v>
      </c>
      <c r="C57" s="15" t="s">
        <v>182</v>
      </c>
      <c r="D57" s="16" t="s">
        <v>183</v>
      </c>
      <c r="E57" s="11" t="s">
        <v>184</v>
      </c>
    </row>
    <row r="58">
      <c r="A58" s="6" t="s">
        <v>185</v>
      </c>
      <c r="B58" s="7" t="str">
        <f>HYPERLINK("https://www.jasouthflorida.org/","Junior Achievement of South Florida")</f>
        <v>Junior Achievement of South Florida</v>
      </c>
      <c r="C58" s="15" t="s">
        <v>186</v>
      </c>
      <c r="D58" s="16" t="s">
        <v>187</v>
      </c>
      <c r="E58" s="10" t="s">
        <v>188</v>
      </c>
    </row>
    <row r="59">
      <c r="A59" s="6" t="s">
        <v>189</v>
      </c>
      <c r="B59" s="7" t="str">
        <f>HYPERLINK("https://coralspringsescaperooms.com/","Coral Springs Escape Rooms")</f>
        <v>Coral Springs Escape Rooms</v>
      </c>
      <c r="C59" s="15" t="s">
        <v>190</v>
      </c>
      <c r="D59" s="16" t="s">
        <v>191</v>
      </c>
      <c r="E59" s="11" t="s">
        <v>192</v>
      </c>
    </row>
    <row r="60">
      <c r="A60" s="6" t="s">
        <v>189</v>
      </c>
      <c r="B60" s="7" t="str">
        <f>HYPERLINK("https://escaperoomsfl.com/","Escape Rooms FL")</f>
        <v>Escape Rooms FL</v>
      </c>
      <c r="C60" s="15" t="s">
        <v>193</v>
      </c>
      <c r="D60" s="16" t="s">
        <v>194</v>
      </c>
      <c r="E60" s="11" t="s">
        <v>195</v>
      </c>
    </row>
    <row r="61">
      <c r="A61" s="6" t="s">
        <v>189</v>
      </c>
      <c r="B61" s="7" t="str">
        <f>HYPERLINK("https://americasescapegame.com/sawgrass-mills/","America's Escape Game Sawgrass Mills")</f>
        <v>America's Escape Game Sawgrass Mills</v>
      </c>
      <c r="C61" s="15" t="s">
        <v>196</v>
      </c>
      <c r="D61" s="16" t="s">
        <v>197</v>
      </c>
      <c r="E61" s="11" t="s">
        <v>198</v>
      </c>
    </row>
    <row r="62">
      <c r="A62" s="6" t="s">
        <v>199</v>
      </c>
      <c r="B62" s="7" t="str">
        <f>HYPERLINK("http://www.southfloridafencingclub.com/","South Florida Fencing Club")</f>
        <v>South Florida Fencing Club</v>
      </c>
      <c r="C62" s="15" t="s">
        <v>200</v>
      </c>
      <c r="D62" s="16"/>
      <c r="E62" s="10" t="s">
        <v>201</v>
      </c>
    </row>
    <row r="63">
      <c r="A63" s="6" t="s">
        <v>202</v>
      </c>
      <c r="B63" s="7" t="str">
        <f>HYPERLINK("https://www.parklandrangers.com/","Parkland Rangers")</f>
        <v>Parkland Rangers</v>
      </c>
      <c r="C63" s="8" t="s">
        <v>112</v>
      </c>
      <c r="D63" s="9" t="s">
        <v>113</v>
      </c>
      <c r="E63" s="11" t="s">
        <v>114</v>
      </c>
    </row>
    <row r="64">
      <c r="A64" s="6" t="s">
        <v>203</v>
      </c>
      <c r="B64" s="7" t="str">
        <f>HYPERLINK("mygym.com","My Gym")</f>
        <v>My Gym</v>
      </c>
      <c r="C64" s="15" t="s">
        <v>204</v>
      </c>
      <c r="D64" s="16" t="s">
        <v>205</v>
      </c>
      <c r="E64" s="17" t="s">
        <v>206</v>
      </c>
    </row>
    <row r="65">
      <c r="A65" s="6" t="s">
        <v>203</v>
      </c>
      <c r="B65" s="7" t="str">
        <f>HYPERLINK("fitwize4kids.org","Fitwize 4 Kids")</f>
        <v>Fitwize 4 Kids</v>
      </c>
      <c r="C65" s="15" t="s">
        <v>207</v>
      </c>
      <c r="D65" s="16" t="s">
        <v>208</v>
      </c>
      <c r="E65" s="25" t="s">
        <v>209</v>
      </c>
    </row>
    <row r="66">
      <c r="A66" s="6" t="s">
        <v>210</v>
      </c>
      <c r="B66" s="7" t="str">
        <f>HYPERLINK("http://tatesgaming.com/about-the-satellite/","Tate's Gaming Satellite")</f>
        <v>Tate's Gaming Satellite</v>
      </c>
      <c r="C66" s="15" t="s">
        <v>211</v>
      </c>
      <c r="D66" s="16" t="s">
        <v>212</v>
      </c>
      <c r="E66" s="10" t="s">
        <v>213</v>
      </c>
    </row>
    <row r="67">
      <c r="A67" s="6" t="s">
        <v>210</v>
      </c>
      <c r="B67" s="7" t="str">
        <f>HYPERLINK("http://www.vsgaming.org/","Versus Gaming Center")</f>
        <v>Versus Gaming Center</v>
      </c>
      <c r="C67" s="15" t="s">
        <v>214</v>
      </c>
      <c r="D67" s="16" t="s">
        <v>215</v>
      </c>
      <c r="E67" s="10" t="s">
        <v>216</v>
      </c>
    </row>
    <row r="68">
      <c r="A68" s="6" t="s">
        <v>210</v>
      </c>
      <c r="B68" s="7" t="str">
        <f>HYPERLINK("http://flynnsgaming.com/","Flynn's Arcade &amp; More")</f>
        <v>Flynn's Arcade &amp; More</v>
      </c>
      <c r="C68" s="15" t="s">
        <v>217</v>
      </c>
      <c r="D68" s="16" t="s">
        <v>218</v>
      </c>
      <c r="E68" s="10" t="s">
        <v>219</v>
      </c>
    </row>
    <row r="69">
      <c r="A69" s="6" t="s">
        <v>210</v>
      </c>
      <c r="B69" s="7" t="str">
        <f>HYPERLINK("https://www.daveandbusters.com/locations/florida-hollywood","Dave and Buster's")</f>
        <v>Dave and Buster's</v>
      </c>
      <c r="C69" s="15" t="s">
        <v>220</v>
      </c>
      <c r="D69" s="16" t="s">
        <v>221</v>
      </c>
      <c r="E69" s="11" t="s">
        <v>222</v>
      </c>
    </row>
    <row r="70">
      <c r="A70" s="6" t="s">
        <v>223</v>
      </c>
      <c r="B70" s="7" t="str">
        <f>HYPERLINK("https://www.pinecrestgardens.org/botanical/gardening-and-horticulture","Pinecrest Gardens")</f>
        <v>Pinecrest Gardens</v>
      </c>
      <c r="C70" s="15" t="s">
        <v>224</v>
      </c>
      <c r="D70" s="16" t="s">
        <v>225</v>
      </c>
      <c r="E70" s="10" t="s">
        <v>226</v>
      </c>
    </row>
    <row r="71">
      <c r="A71" s="6" t="s">
        <v>227</v>
      </c>
      <c r="B71" s="7" t="str">
        <f>HYPERLINK("http://www.dwsgolf.com/","Duncan Smith Golf Academy")</f>
        <v>Duncan Smith Golf Academy</v>
      </c>
      <c r="C71" s="15" t="s">
        <v>228</v>
      </c>
      <c r="D71" s="16" t="s">
        <v>229</v>
      </c>
      <c r="E71" s="10" t="s">
        <v>230</v>
      </c>
    </row>
    <row r="72">
      <c r="A72" s="6" t="s">
        <v>227</v>
      </c>
      <c r="B72" s="7" t="str">
        <f>HYPERLINK("http://www.palmairegolfacademy.com/","Conte's Palm Aire Golf Academy")</f>
        <v>Conte's Palm Aire Golf Academy</v>
      </c>
      <c r="C72" s="15" t="s">
        <v>231</v>
      </c>
      <c r="D72" s="16" t="s">
        <v>232</v>
      </c>
      <c r="E72" s="10" t="s">
        <v>233</v>
      </c>
    </row>
    <row r="73">
      <c r="A73" s="6" t="s">
        <v>234</v>
      </c>
      <c r="B73" s="7" t="str">
        <f>HYPERLINK("https://twinsgymnastics2.com/","Twins Gymnastics")</f>
        <v>Twins Gymnastics</v>
      </c>
      <c r="C73" s="15" t="s">
        <v>235</v>
      </c>
      <c r="D73" s="16" t="s">
        <v>236</v>
      </c>
      <c r="E73" s="10" t="s">
        <v>237</v>
      </c>
    </row>
    <row r="74">
      <c r="A74" s="6" t="s">
        <v>234</v>
      </c>
      <c r="B74" s="7" t="str">
        <f>HYPERLINK("https://americantwisters.com/americantwisters/","American Twisters Gymnastics")</f>
        <v>American Twisters Gymnastics</v>
      </c>
      <c r="C74" s="15" t="s">
        <v>238</v>
      </c>
      <c r="D74" s="16" t="s">
        <v>239</v>
      </c>
      <c r="E74" s="10" t="s">
        <v>240</v>
      </c>
    </row>
    <row r="75">
      <c r="A75" s="6" t="s">
        <v>234</v>
      </c>
      <c r="B75" s="7" t="str">
        <f>HYPERLINK("http://www.ftstars.com/","Fort Lauderdale Stars Gymanstics")</f>
        <v>Fort Lauderdale Stars Gymanstics</v>
      </c>
      <c r="C75" s="15" t="s">
        <v>241</v>
      </c>
      <c r="D75" s="16" t="s">
        <v>242</v>
      </c>
      <c r="E75" s="10" t="s">
        <v>243</v>
      </c>
    </row>
    <row r="76">
      <c r="A76" s="6" t="s">
        <v>234</v>
      </c>
      <c r="B76" s="7" t="str">
        <f>HYPERLINK("https://www.intensitygymnastics.com/","Intensity Gymnastics")</f>
        <v>Intensity Gymnastics</v>
      </c>
      <c r="C76" s="15" t="s">
        <v>244</v>
      </c>
      <c r="D76" s="16" t="s">
        <v>245</v>
      </c>
      <c r="E76" s="11" t="s">
        <v>246</v>
      </c>
    </row>
    <row r="77">
      <c r="A77" s="6" t="s">
        <v>247</v>
      </c>
      <c r="B77" s="7" t="str">
        <f>HYPERLINK("https://www.rcboca.com/","RC Hobbies")</f>
        <v>RC Hobbies</v>
      </c>
      <c r="C77" s="8" t="s">
        <v>248</v>
      </c>
      <c r="D77" s="9" t="s">
        <v>249</v>
      </c>
      <c r="E77" s="11" t="s">
        <v>250</v>
      </c>
    </row>
    <row r="78">
      <c r="A78" s="6" t="s">
        <v>247</v>
      </c>
      <c r="B78" s="7" t="str">
        <f>HYPERLINK("https://www.hobbylobby.com/store/617?lat=26.3683064&amp;long=-80.1289321","Hobby Lobby Boca")</f>
        <v>Hobby Lobby Boca</v>
      </c>
      <c r="C78" s="8" t="s">
        <v>251</v>
      </c>
      <c r="D78" s="9" t="s">
        <v>252</v>
      </c>
      <c r="E78" s="11" t="s">
        <v>253</v>
      </c>
    </row>
    <row r="79">
      <c r="A79" s="6" t="s">
        <v>247</v>
      </c>
      <c r="B79" s="7" t="str">
        <f>HYPERLINK("https://www.hobbylobby.com/store/626?lat=26.3683064&amp;long=-80.1289321","Hobby Lobby Coral Springs")</f>
        <v>Hobby Lobby Coral Springs</v>
      </c>
      <c r="C79" s="8" t="s">
        <v>254</v>
      </c>
      <c r="D79" s="9" t="s">
        <v>255</v>
      </c>
      <c r="E79" s="11" t="s">
        <v>256</v>
      </c>
    </row>
    <row r="80">
      <c r="A80" s="6" t="s">
        <v>247</v>
      </c>
      <c r="B80" s="7" t="str">
        <f>HYPERLINK("https://www.verydrone.com/","Verydrone")</f>
        <v>Verydrone</v>
      </c>
      <c r="C80" s="27" t="s">
        <v>257</v>
      </c>
      <c r="D80" s="26" t="s">
        <v>258</v>
      </c>
      <c r="E80" s="17" t="s">
        <v>259</v>
      </c>
    </row>
    <row r="81">
      <c r="A81" s="6" t="s">
        <v>260</v>
      </c>
      <c r="B81" s="7" t="str">
        <f>HYPERLINK("https://www.panthersiceden.com/youth-learn-to-skate","Panthers Ice Den")</f>
        <v>Panthers Ice Den</v>
      </c>
      <c r="C81" s="27" t="s">
        <v>261</v>
      </c>
      <c r="D81" s="26" t="s">
        <v>262</v>
      </c>
      <c r="E81" s="17" t="s">
        <v>263</v>
      </c>
    </row>
    <row r="82">
      <c r="A82" s="6" t="s">
        <v>264</v>
      </c>
      <c r="B82" s="28" t="str">
        <f>HYPERLINK("https://www.broward.org/Parks/Pages/Park.aspx?=39","Tradewinds Park and Stables")</f>
        <v>Tradewinds Park and Stables</v>
      </c>
      <c r="C82" s="29" t="s">
        <v>265</v>
      </c>
      <c r="D82" s="24" t="s">
        <v>266</v>
      </c>
      <c r="E82" s="10" t="s">
        <v>267</v>
      </c>
    </row>
    <row r="83">
      <c r="A83" s="6" t="s">
        <v>264</v>
      </c>
      <c r="B83" s="28" t="str">
        <f>HYPERLINK("http://www.bar-b-ranch.com/","Bar-B-Ranch")</f>
        <v>Bar-B-Ranch</v>
      </c>
      <c r="C83" s="29" t="s">
        <v>268</v>
      </c>
      <c r="D83" s="24" t="s">
        <v>269</v>
      </c>
      <c r="E83" s="10" t="s">
        <v>270</v>
      </c>
    </row>
    <row r="84">
      <c r="A84" s="6" t="s">
        <v>264</v>
      </c>
      <c r="B84" s="28" t="str">
        <f>HYPERLINK("https://www.acts2acres.com/","Acts 2 Acres Equestrian Center")</f>
        <v>Acts 2 Acres Equestrian Center</v>
      </c>
      <c r="C84" s="29" t="s">
        <v>271</v>
      </c>
      <c r="D84" s="24" t="s">
        <v>272</v>
      </c>
      <c r="E84" s="10" t="s">
        <v>273</v>
      </c>
    </row>
    <row r="85">
      <c r="A85" s="6" t="s">
        <v>264</v>
      </c>
      <c r="B85" s="28" t="str">
        <f>HYPERLINK("http://www.malachiacres.com/","Malachi Acres")</f>
        <v>Malachi Acres</v>
      </c>
      <c r="C85" s="29" t="s">
        <v>274</v>
      </c>
      <c r="D85" s="24" t="s">
        <v>275</v>
      </c>
      <c r="E85" s="10" t="s">
        <v>276</v>
      </c>
    </row>
    <row r="86">
      <c r="A86" s="6" t="s">
        <v>264</v>
      </c>
      <c r="B86" s="28" t="str">
        <f>HYPERLINK("https://www.pinehollowfarms.com/locations/parkland-fl/","Pine Hollows Farms")</f>
        <v>Pine Hollows Farms</v>
      </c>
      <c r="C86" s="29" t="s">
        <v>277</v>
      </c>
      <c r="D86" s="24" t="s">
        <v>278</v>
      </c>
      <c r="E86" s="10" t="s">
        <v>279</v>
      </c>
    </row>
    <row r="87">
      <c r="A87" s="6" t="s">
        <v>280</v>
      </c>
      <c r="B87" s="28" t="str">
        <f>HYPERLINK("https://www.panthersiceden.com/youth-learn-to-skate","Panthers Ice Den")</f>
        <v>Panthers Ice Den</v>
      </c>
      <c r="C87" s="29" t="s">
        <v>261</v>
      </c>
      <c r="D87" s="24" t="s">
        <v>262</v>
      </c>
      <c r="E87" s="10" t="s">
        <v>263</v>
      </c>
    </row>
    <row r="88">
      <c r="A88" s="6" t="s">
        <v>281</v>
      </c>
      <c r="B88" s="28" t="str">
        <f>HYPERLINK("https://www.monkeyjoes.com/locations/coral-springs","Monkey Joe's")</f>
        <v>Monkey Joe's</v>
      </c>
      <c r="C88" s="29" t="s">
        <v>282</v>
      </c>
      <c r="D88" s="30" t="s">
        <v>283</v>
      </c>
      <c r="E88" s="25" t="s">
        <v>284</v>
      </c>
    </row>
    <row r="89">
      <c r="A89" s="6" t="s">
        <v>281</v>
      </c>
      <c r="B89" s="28" t="str">
        <f>HYPERLINK("http://www.flippos.net/","Flippo's")</f>
        <v>Flippo's</v>
      </c>
      <c r="C89" s="29" t="s">
        <v>285</v>
      </c>
      <c r="D89" s="30" t="s">
        <v>286</v>
      </c>
      <c r="E89" s="25" t="s">
        <v>287</v>
      </c>
    </row>
    <row r="90">
      <c r="A90" s="6" t="s">
        <v>288</v>
      </c>
      <c r="B90" s="28" t="str">
        <f>HYPERLINK("https://www.iflyworld.com/fort-lauderdale/","iFLY Indoor Skydiving")</f>
        <v>iFLY Indoor Skydiving</v>
      </c>
      <c r="C90" s="29" t="s">
        <v>289</v>
      </c>
      <c r="D90" s="30" t="s">
        <v>290</v>
      </c>
      <c r="E90" s="11" t="s">
        <v>291</v>
      </c>
    </row>
    <row r="91">
      <c r="A91" s="6" t="s">
        <v>292</v>
      </c>
      <c r="B91" s="28" t="str">
        <f>HYPERLINK("https://www.broward.org/library/Pages/BranchDetails.aspx?branchInfo=28","Broward County Northwest Regional Library")</f>
        <v>Broward County Northwest Regional Library</v>
      </c>
      <c r="C91" s="29" t="s">
        <v>130</v>
      </c>
      <c r="D91" s="30" t="s">
        <v>131</v>
      </c>
      <c r="E91" s="25" t="s">
        <v>293</v>
      </c>
    </row>
    <row r="92">
      <c r="A92" s="6" t="s">
        <v>292</v>
      </c>
      <c r="B92" s="28" t="str">
        <f>HYPERLINK("https://www.cityofparkland.org/Facilities/Facility/Details/Library-13","Parkland Library")</f>
        <v>Parkland Library</v>
      </c>
      <c r="C92" s="29" t="s">
        <v>294</v>
      </c>
      <c r="D92" s="30" t="s">
        <v>295</v>
      </c>
      <c r="E92" s="11" t="s">
        <v>296</v>
      </c>
    </row>
    <row r="93">
      <c r="A93" s="6" t="s">
        <v>297</v>
      </c>
      <c r="B93" s="28" t="str">
        <f>HYPERLINK("https://www.sun-sentinel.com/sfl-south-florida-family-kids-events-htmlstory.html#!/","Sun Sentinel")</f>
        <v>Sun Sentinel</v>
      </c>
      <c r="C93" s="29" t="s">
        <v>298</v>
      </c>
      <c r="D93" s="30"/>
      <c r="E93" s="25" t="s">
        <v>299</v>
      </c>
    </row>
    <row r="94">
      <c r="A94" s="6" t="s">
        <v>297</v>
      </c>
      <c r="B94" s="28" t="str">
        <f>HYPERLINK("https://www.cityofparkland.org/286/Special-Events","City of Parkland")</f>
        <v>City of Parkland</v>
      </c>
      <c r="C94" s="29" t="s">
        <v>298</v>
      </c>
      <c r="D94" s="30"/>
      <c r="E94" s="10" t="s">
        <v>300</v>
      </c>
    </row>
    <row r="95">
      <c r="A95" s="6" t="s">
        <v>297</v>
      </c>
      <c r="B95" s="28" t="str">
        <f>HYPERLINK("https://www.coralsprings.org/living/events","City of Coral Springs")</f>
        <v>City of Coral Springs</v>
      </c>
      <c r="C95" s="29" t="s">
        <v>298</v>
      </c>
      <c r="D95" s="30"/>
      <c r="E95" s="10" t="s">
        <v>301</v>
      </c>
    </row>
    <row r="96">
      <c r="A96" s="6" t="s">
        <v>302</v>
      </c>
      <c r="B96" s="28" t="str">
        <f>HYPERLINK("http://bigjoeymagicshowy.com/services.html","Big Joey Magic Showy")</f>
        <v>Big Joey Magic Showy</v>
      </c>
      <c r="C96" s="29" t="s">
        <v>303</v>
      </c>
      <c r="D96" s="30"/>
      <c r="E96" s="10" t="s">
        <v>304</v>
      </c>
    </row>
    <row r="97">
      <c r="A97" s="6" t="s">
        <v>305</v>
      </c>
      <c r="B97" s="7" t="str">
        <f>HYPERLINK("http://emaparkland.com","Evolution Martial Arts: Parkland")</f>
        <v>Evolution Martial Arts: Parkland</v>
      </c>
      <c r="C97" s="18" t="s">
        <v>306</v>
      </c>
      <c r="D97" s="16" t="s">
        <v>307</v>
      </c>
      <c r="E97" s="17" t="s">
        <v>308</v>
      </c>
    </row>
    <row r="98">
      <c r="A98" s="6" t="s">
        <v>305</v>
      </c>
      <c r="B98" s="7" t="str">
        <f>HYPERLINK("americantopteam.com","American Top Team ")</f>
        <v>American Top Team </v>
      </c>
      <c r="C98" s="18" t="s">
        <v>309</v>
      </c>
      <c r="D98" s="16" t="s">
        <v>310</v>
      </c>
      <c r="E98" s="17" t="s">
        <v>311</v>
      </c>
    </row>
    <row r="99">
      <c r="A99" s="6" t="s">
        <v>305</v>
      </c>
      <c r="B99" s="7" t="str">
        <f>HYPERLINK("ampromartialarts.com","American Professional Martial Arts")</f>
        <v>American Professional Martial Arts</v>
      </c>
      <c r="C99" s="15" t="s">
        <v>312</v>
      </c>
      <c r="D99" s="16" t="s">
        <v>313</v>
      </c>
      <c r="E99" s="17" t="s">
        <v>314</v>
      </c>
    </row>
    <row r="100">
      <c r="A100" s="6" t="s">
        <v>305</v>
      </c>
      <c r="B100" s="7" t="str">
        <f>HYPERLINK("extremevelocitymma.com","Extreme Velocity Martial Arts")</f>
        <v>Extreme Velocity Martial Arts</v>
      </c>
      <c r="C100" s="15" t="s">
        <v>315</v>
      </c>
      <c r="D100" s="16" t="s">
        <v>316</v>
      </c>
      <c r="E100" s="17" t="s">
        <v>317</v>
      </c>
    </row>
    <row r="101">
      <c r="A101" s="6" t="s">
        <v>305</v>
      </c>
      <c r="B101" s="7" t="str">
        <f>HYPERLINK("https://parkland-taekwondo-center.business.site/?utm_source=gmb&amp;utm_medium=referral","Parkland Taekwondo")</f>
        <v>Parkland Taekwondo</v>
      </c>
      <c r="C101" s="18" t="s">
        <v>318</v>
      </c>
      <c r="D101" s="19" t="s">
        <v>319</v>
      </c>
      <c r="E101" s="11" t="s">
        <v>320</v>
      </c>
    </row>
    <row r="102">
      <c r="A102" s="6" t="s">
        <v>305</v>
      </c>
      <c r="B102" s="7" t="str">
        <f>HYPERLINK("https://www.uskkarate.com/","USK Karate Academy")</f>
        <v>USK Karate Academy</v>
      </c>
      <c r="C102" s="15" t="s">
        <v>321</v>
      </c>
      <c r="D102" s="16" t="s">
        <v>322</v>
      </c>
      <c r="E102" s="17" t="s">
        <v>323</v>
      </c>
    </row>
    <row r="103">
      <c r="A103" s="6" t="s">
        <v>305</v>
      </c>
      <c r="B103" s="7" t="str">
        <f>HYPERLINK("tkdmartialarts.com","American TKd Martial Arts")</f>
        <v>American TKd Martial Arts</v>
      </c>
      <c r="C103" s="15" t="s">
        <v>324</v>
      </c>
      <c r="D103" s="16" t="s">
        <v>325</v>
      </c>
      <c r="E103" s="17" t="s">
        <v>326</v>
      </c>
    </row>
    <row r="104">
      <c r="A104" s="6" t="s">
        <v>305</v>
      </c>
      <c r="B104" s="7" t="str">
        <f>HYPERLINK("https://abcboxing.org/","ABC Boxing")</f>
        <v>ABC Boxing</v>
      </c>
      <c r="C104" s="18" t="s">
        <v>327</v>
      </c>
      <c r="D104" s="31" t="s">
        <v>328</v>
      </c>
      <c r="E104" s="11" t="s">
        <v>329</v>
      </c>
    </row>
    <row r="105">
      <c r="A105" s="6" t="s">
        <v>330</v>
      </c>
      <c r="B105" s="7" t="str">
        <f>HYPERLINK("https://aliciafacciomodeling.com/","Alicia Faccio Modeling School")</f>
        <v>Alicia Faccio Modeling School</v>
      </c>
      <c r="C105" s="18" t="s">
        <v>331</v>
      </c>
      <c r="D105" s="31" t="s">
        <v>332</v>
      </c>
      <c r="E105" s="11" t="s">
        <v>333</v>
      </c>
    </row>
    <row r="106">
      <c r="A106" s="6" t="s">
        <v>334</v>
      </c>
      <c r="B106" s="28" t="str">
        <f>HYPERLINK("https://www.cmboca.org/","Boca Raton Children's Museum")</f>
        <v>Boca Raton Children's Museum</v>
      </c>
      <c r="C106" s="29" t="s">
        <v>335</v>
      </c>
      <c r="D106" s="30" t="s">
        <v>336</v>
      </c>
      <c r="E106" s="25" t="s">
        <v>337</v>
      </c>
    </row>
    <row r="107">
      <c r="A107" s="6" t="s">
        <v>334</v>
      </c>
      <c r="B107" s="28" t="str">
        <f>HYPERLINK("https://morikami.org/","Morikami Museum and Japanese Gardens")</f>
        <v>Morikami Museum and Japanese Gardens</v>
      </c>
      <c r="C107" s="29" t="s">
        <v>338</v>
      </c>
      <c r="D107" s="30" t="s">
        <v>339</v>
      </c>
      <c r="E107" s="25" t="s">
        <v>340</v>
      </c>
    </row>
    <row r="108">
      <c r="A108" s="6" t="s">
        <v>341</v>
      </c>
      <c r="B108" s="28" t="s">
        <v>342</v>
      </c>
      <c r="C108" s="29" t="s">
        <v>343</v>
      </c>
      <c r="D108" s="30" t="s">
        <v>344</v>
      </c>
      <c r="E108" s="11" t="s">
        <v>342</v>
      </c>
    </row>
    <row r="109">
      <c r="A109" s="6" t="s">
        <v>345</v>
      </c>
      <c r="B109" s="7" t="str">
        <f>HYPERLINK("schoolofrock.com","School of Rock")</f>
        <v>School of Rock</v>
      </c>
      <c r="C109" s="15" t="s">
        <v>346</v>
      </c>
      <c r="D109" s="16" t="s">
        <v>347</v>
      </c>
      <c r="E109" s="17" t="s">
        <v>348</v>
      </c>
    </row>
    <row r="110">
      <c r="A110" s="6" t="s">
        <v>345</v>
      </c>
      <c r="B110" s="7" t="str">
        <f>HYPERLINK("http://musicparkland.com","Parkland Music Academy")</f>
        <v>Parkland Music Academy</v>
      </c>
      <c r="C110" s="15" t="s">
        <v>349</v>
      </c>
      <c r="D110" s="16" t="s">
        <v>350</v>
      </c>
      <c r="E110" s="17" t="s">
        <v>351</v>
      </c>
    </row>
    <row r="111">
      <c r="A111" s="6" t="s">
        <v>345</v>
      </c>
      <c r="B111" s="7" t="str">
        <f>HYPERLINK("louguitarfla.com","Lou Piccinetti Music")</f>
        <v>Lou Piccinetti Music</v>
      </c>
      <c r="C111" s="15" t="s">
        <v>352</v>
      </c>
      <c r="D111" s="16" t="s">
        <v>353</v>
      </c>
      <c r="E111" s="17" t="s">
        <v>354</v>
      </c>
    </row>
    <row r="112">
      <c r="A112" s="6" t="s">
        <v>345</v>
      </c>
      <c r="B112" s="7" t="str">
        <f>HYPERLINK("https://www.streadermusic.com/about%20us.html","Streader Music")</f>
        <v>Streader Music</v>
      </c>
      <c r="C112" s="32" t="s">
        <v>355</v>
      </c>
      <c r="D112" s="16" t="s">
        <v>356</v>
      </c>
      <c r="E112" s="11" t="s">
        <v>357</v>
      </c>
    </row>
    <row r="113">
      <c r="A113" s="33" t="s">
        <v>345</v>
      </c>
      <c r="B113" s="34" t="s">
        <v>358</v>
      </c>
      <c r="C113" s="32" t="s">
        <v>359</v>
      </c>
      <c r="D113" s="35" t="s">
        <v>356</v>
      </c>
      <c r="E113" s="12"/>
    </row>
    <row r="114">
      <c r="A114" s="33" t="s">
        <v>345</v>
      </c>
      <c r="B114" s="7" t="str">
        <f>HYPERLINK("https://marcanos-violin-studio.business.site/#summary","Marcano's Violin Studio")</f>
        <v>Marcano's Violin Studio</v>
      </c>
      <c r="C114" s="36" t="s">
        <v>360</v>
      </c>
      <c r="D114" s="16" t="s">
        <v>361</v>
      </c>
      <c r="E114" s="11" t="s">
        <v>362</v>
      </c>
    </row>
    <row r="115">
      <c r="A115" s="6" t="s">
        <v>345</v>
      </c>
      <c r="B115" s="7" t="str">
        <f>HYPERLINK("https://www.morlamusic.com/","Morla Music Academy")</f>
        <v>Morla Music Academy</v>
      </c>
      <c r="C115" s="36" t="s">
        <v>363</v>
      </c>
      <c r="D115" s="35" t="s">
        <v>364</v>
      </c>
      <c r="E115" s="11" t="s">
        <v>365</v>
      </c>
    </row>
    <row r="116">
      <c r="A116" s="6" t="s">
        <v>345</v>
      </c>
      <c r="B116" s="7" t="str">
        <f>HYPERLINK("http://www.teachingu.com/pianolessons.html","Piano Lessons by Rhonda")</f>
        <v>Piano Lessons by Rhonda</v>
      </c>
      <c r="C116" s="36" t="s">
        <v>366</v>
      </c>
      <c r="D116" s="35" t="s">
        <v>367</v>
      </c>
      <c r="E116" s="11" t="s">
        <v>368</v>
      </c>
    </row>
    <row r="117">
      <c r="A117" s="6" t="s">
        <v>369</v>
      </c>
      <c r="B117" s="7" t="str">
        <f>HYPERLINK("pennylaneemporium.com","Penny Lane Music Emporium")</f>
        <v>Penny Lane Music Emporium</v>
      </c>
      <c r="C117" s="15" t="s">
        <v>370</v>
      </c>
      <c r="D117" s="16" t="s">
        <v>371</v>
      </c>
      <c r="E117" s="17" t="s">
        <v>372</v>
      </c>
    </row>
    <row r="118">
      <c r="A118" s="6" t="s">
        <v>369</v>
      </c>
      <c r="B118" s="7" t="str">
        <f>HYPERLINK("http://www.musicandvoicelessonsfortlauderdalefl.com/index.html","Zagaria Vocal Academy Fort Lauderdale")</f>
        <v>Zagaria Vocal Academy Fort Lauderdale</v>
      </c>
      <c r="C118" s="15" t="s">
        <v>373</v>
      </c>
      <c r="D118" s="16" t="s">
        <v>374</v>
      </c>
      <c r="E118" s="17" t="s">
        <v>375</v>
      </c>
    </row>
    <row r="119">
      <c r="A119" s="6" t="s">
        <v>369</v>
      </c>
      <c r="B119" s="7" t="str">
        <f>HYPERLINK("http://autrymusic.com/","Autry Music Institute")</f>
        <v>Autry Music Institute</v>
      </c>
      <c r="C119" s="15" t="s">
        <v>376</v>
      </c>
      <c r="D119" s="16" t="s">
        <v>377</v>
      </c>
      <c r="E119" s="11" t="s">
        <v>378</v>
      </c>
    </row>
    <row r="120">
      <c r="A120" s="6" t="s">
        <v>369</v>
      </c>
      <c r="B120" s="7" t="str">
        <f>HYPERLINK("https://www.elitemusicinstruction.com/","Elite Music Instruction")</f>
        <v>Elite Music Instruction</v>
      </c>
      <c r="C120" s="15" t="s">
        <v>379</v>
      </c>
      <c r="D120" s="16" t="s">
        <v>380</v>
      </c>
      <c r="E120" s="11" t="s">
        <v>381</v>
      </c>
    </row>
    <row r="121">
      <c r="A121" s="6" t="s">
        <v>382</v>
      </c>
      <c r="B121" s="7" t="str">
        <f>HYPERLINK("http://www.funkyfishkidsday.com/index.html","Funky Fish Ocean Camp")</f>
        <v>Funky Fish Ocean Camp</v>
      </c>
      <c r="C121" s="15" t="s">
        <v>383</v>
      </c>
      <c r="D121" s="16" t="s">
        <v>384</v>
      </c>
      <c r="E121" s="10" t="s">
        <v>385</v>
      </c>
    </row>
    <row r="122">
      <c r="A122" s="6" t="s">
        <v>386</v>
      </c>
      <c r="B122" s="7" t="str">
        <f>HYPERLINK("https://www.bwss.com/index.html","Blue Water Sailing School")</f>
        <v>Blue Water Sailing School</v>
      </c>
      <c r="C122" s="15" t="s">
        <v>387</v>
      </c>
      <c r="D122" s="16" t="s">
        <v>388</v>
      </c>
      <c r="E122" s="11" t="s">
        <v>389</v>
      </c>
    </row>
    <row r="123">
      <c r="A123" s="6" t="s">
        <v>386</v>
      </c>
      <c r="B123" s="7" t="str">
        <f>HYPERLINK("https://www.gulfstreamsailingclub.org/","Gulfstream Sailing Club")</f>
        <v>Gulfstream Sailing Club</v>
      </c>
      <c r="C123" s="15" t="s">
        <v>387</v>
      </c>
      <c r="D123" s="16" t="s">
        <v>388</v>
      </c>
      <c r="E123" s="17" t="s">
        <v>390</v>
      </c>
    </row>
    <row r="124">
      <c r="A124" s="6" t="s">
        <v>391</v>
      </c>
      <c r="B124" s="7" t="str">
        <f>HYPERLINK("https://www.noshenanigansdiving.com/open-water-diver-class","No Shenanigans Diving")</f>
        <v>No Shenanigans Diving</v>
      </c>
      <c r="C124" s="15" t="s">
        <v>392</v>
      </c>
      <c r="D124" s="16" t="s">
        <v>393</v>
      </c>
      <c r="E124" s="10" t="s">
        <v>394</v>
      </c>
    </row>
    <row r="125">
      <c r="A125" s="6" t="s">
        <v>391</v>
      </c>
      <c r="B125" s="7" t="str">
        <f>HYPERLINK("http://goldcoastscuba.net/","Gold Coast Scuba")</f>
        <v>Gold Coast Scuba</v>
      </c>
      <c r="C125" s="15" t="s">
        <v>395</v>
      </c>
      <c r="D125" s="16" t="s">
        <v>396</v>
      </c>
      <c r="E125" s="10" t="s">
        <v>397</v>
      </c>
    </row>
    <row r="126">
      <c r="A126" s="6" t="s">
        <v>398</v>
      </c>
      <c r="B126" s="7" t="str">
        <f>HYPERLINK("https://www.ezridesurfschool.com/","EZride Surf School")</f>
        <v>EZride Surf School</v>
      </c>
      <c r="C126" s="15" t="s">
        <v>399</v>
      </c>
      <c r="D126" s="16" t="s">
        <v>400</v>
      </c>
      <c r="E126" s="10" t="s">
        <v>401</v>
      </c>
    </row>
    <row r="127">
      <c r="A127" s="6" t="s">
        <v>398</v>
      </c>
      <c r="B127" s="7" t="str">
        <f>HYPERLINK("https://www.vikingsurfcamp.com/","Viking Surf Camp")</f>
        <v>Viking Surf Camp</v>
      </c>
      <c r="C127" s="15" t="s">
        <v>402</v>
      </c>
      <c r="D127" s="16" t="s">
        <v>403</v>
      </c>
      <c r="E127" s="10" t="s">
        <v>404</v>
      </c>
    </row>
    <row r="128">
      <c r="A128" s="6" t="s">
        <v>405</v>
      </c>
      <c r="B128" s="7" t="str">
        <f>HYPERLINK("https://www.cityofparkland.org/Facilities/Facility/Details/4","Liberty Park")</f>
        <v>Liberty Park</v>
      </c>
      <c r="C128" s="8" t="s">
        <v>406</v>
      </c>
      <c r="D128" s="24" t="s">
        <v>407</v>
      </c>
      <c r="E128" s="11" t="s">
        <v>408</v>
      </c>
    </row>
    <row r="129">
      <c r="A129" s="6" t="s">
        <v>405</v>
      </c>
      <c r="B129" s="7" t="str">
        <f>HYPERLINK("https://www.cityofparkland.org/Facilities/Facility/Details/5","Pine Trails Park")</f>
        <v>Pine Trails Park</v>
      </c>
      <c r="C129" s="8" t="s">
        <v>409</v>
      </c>
      <c r="D129" s="9" t="s">
        <v>410</v>
      </c>
      <c r="E129" s="11" t="s">
        <v>411</v>
      </c>
    </row>
    <row r="130">
      <c r="A130" s="6" t="s">
        <v>405</v>
      </c>
      <c r="B130" s="7" t="str">
        <f>HYPERLINK("https://www.cityofparkland.org/944/P-REC-Parkland-Recreation-and-Enrichment","Parkland Recreation &amp; Enrichment &amp; Center (P-REC)")</f>
        <v>Parkland Recreation &amp; Enrichment &amp; Center (P-REC)</v>
      </c>
      <c r="C130" s="8" t="s">
        <v>412</v>
      </c>
      <c r="D130" s="9" t="s">
        <v>413</v>
      </c>
      <c r="E130" s="11" t="s">
        <v>414</v>
      </c>
    </row>
    <row r="131">
      <c r="A131" s="6" t="s">
        <v>405</v>
      </c>
      <c r="B131" s="7" t="str">
        <f>HYPERLINK("https://www.cityofparkland.org/Facilities/Facility/Details/7","Terramar Park")</f>
        <v>Terramar Park</v>
      </c>
      <c r="C131" s="8" t="s">
        <v>415</v>
      </c>
      <c r="D131" s="9" t="s">
        <v>416</v>
      </c>
      <c r="E131" s="11" t="s">
        <v>417</v>
      </c>
    </row>
    <row r="132">
      <c r="A132" s="6" t="s">
        <v>405</v>
      </c>
      <c r="B132" s="28" t="str">
        <f>HYPERLINK("https://www.coralsprings.org/Home/Components/FacilityDirectory/FacilityDirectory/48/4970","Betti Stradling Park")</f>
        <v>Betti Stradling Park</v>
      </c>
      <c r="C132" s="8" t="s">
        <v>418</v>
      </c>
      <c r="D132" s="24" t="s">
        <v>419</v>
      </c>
      <c r="E132" s="11" t="s">
        <v>420</v>
      </c>
    </row>
    <row r="133">
      <c r="A133" s="6" t="s">
        <v>405</v>
      </c>
      <c r="B133" s="28" t="str">
        <f>HYPERLINK("https://www.coralsprings.org/Home/Components/FacilityDirectory/FacilityDirectory/49/4970","3 Mountains Park")</f>
        <v>3 Mountains Park</v>
      </c>
      <c r="C133" s="8" t="s">
        <v>421</v>
      </c>
      <c r="D133" s="24" t="s">
        <v>419</v>
      </c>
      <c r="E133" s="11" t="s">
        <v>422</v>
      </c>
    </row>
    <row r="134">
      <c r="A134" s="6" t="s">
        <v>405</v>
      </c>
      <c r="B134" s="28" t="str">
        <f>HYPERLINK("https://www.coralsprings.org/Home/Components/FacilityDirectory/FacilityDirectory/50/4970","Castlewood Park")</f>
        <v>Castlewood Park</v>
      </c>
      <c r="C134" s="8" t="s">
        <v>423</v>
      </c>
      <c r="D134" s="24" t="s">
        <v>419</v>
      </c>
      <c r="E134" s="11" t="s">
        <v>424</v>
      </c>
    </row>
    <row r="135">
      <c r="A135" s="6" t="s">
        <v>405</v>
      </c>
      <c r="B135" s="28" t="str">
        <f>HYPERLINK("https://www.coralsprings.org/Home/Components/FacilityDirectory/FacilityDirectory/53/4970","Countrywood Park")</f>
        <v>Countrywood Park</v>
      </c>
      <c r="C135" s="8" t="s">
        <v>425</v>
      </c>
      <c r="D135" s="24" t="s">
        <v>419</v>
      </c>
      <c r="E135" s="11" t="s">
        <v>426</v>
      </c>
    </row>
    <row r="136">
      <c r="A136" s="6" t="s">
        <v>405</v>
      </c>
      <c r="B136" s="28" t="str">
        <f>HYPERLINK("https://www.coralsprings.org/Home/Components/FacilityDirectory/FacilityDirectory/55/4970","Cypress Hammock/Orchid Park")</f>
        <v>Cypress Hammock/Orchid Park</v>
      </c>
      <c r="C136" s="8" t="s">
        <v>427</v>
      </c>
      <c r="D136" s="24" t="s">
        <v>419</v>
      </c>
      <c r="E136" s="11" t="s">
        <v>428</v>
      </c>
    </row>
    <row r="137">
      <c r="A137" s="6" t="s">
        <v>405</v>
      </c>
      <c r="B137" s="28" t="str">
        <f>HYPERLINK("https://www.coralsprings.org/Home/Components/FacilityDirectory/FacilityDirectory/54/4970","Cypress Park")</f>
        <v>Cypress Park</v>
      </c>
      <c r="C137" s="8" t="s">
        <v>429</v>
      </c>
      <c r="D137" s="24" t="s">
        <v>419</v>
      </c>
      <c r="E137" s="11" t="s">
        <v>430</v>
      </c>
    </row>
    <row r="138">
      <c r="A138" s="6" t="s">
        <v>405</v>
      </c>
      <c r="B138" s="28" t="str">
        <f>HYPERLINK("https://www.coralsprings.org/Home/Components/FacilityDirectory/FacilityDirectory/56/4970","Dede Gilmore Memorial Park")</f>
        <v>Dede Gilmore Memorial Park</v>
      </c>
      <c r="C138" s="8" t="s">
        <v>431</v>
      </c>
      <c r="D138" s="24" t="s">
        <v>419</v>
      </c>
      <c r="E138" s="11" t="s">
        <v>432</v>
      </c>
    </row>
    <row r="139">
      <c r="A139" s="6" t="s">
        <v>405</v>
      </c>
      <c r="B139" s="28" t="str">
        <f>HYPERLINK("https://www.coralsprings.org/Home/Components/FacilityDirectory/FacilityDirectory/57/4970","Eagle Ridge Park")</f>
        <v>Eagle Ridge Park</v>
      </c>
      <c r="C139" s="8" t="s">
        <v>433</v>
      </c>
      <c r="D139" s="24" t="s">
        <v>419</v>
      </c>
      <c r="E139" s="11" t="s">
        <v>434</v>
      </c>
    </row>
    <row r="140">
      <c r="A140" s="6" t="s">
        <v>405</v>
      </c>
      <c r="B140" s="28" t="str">
        <f>HYPERLINK("https://www.cityofparkland.org/Facilities/Facility/Details/6-Acre-Wood-Park-20","6 Acre Wood Park")</f>
        <v>6 Acre Wood Park</v>
      </c>
      <c r="C140" s="8" t="s">
        <v>435</v>
      </c>
      <c r="D140" s="9" t="s">
        <v>413</v>
      </c>
      <c r="E140" s="11" t="s">
        <v>436</v>
      </c>
    </row>
    <row r="141">
      <c r="A141" s="6" t="s">
        <v>405</v>
      </c>
      <c r="B141" s="28" t="str">
        <f>HYPERLINK("https://www.cityofparkland.org/Facilities/Facility/Details/Covered-Bridge-Park-1","Covered Bridge Park")</f>
        <v>Covered Bridge Park</v>
      </c>
      <c r="C141" s="8" t="s">
        <v>437</v>
      </c>
      <c r="D141" s="9" t="s">
        <v>413</v>
      </c>
      <c r="E141" s="11" t="s">
        <v>438</v>
      </c>
    </row>
    <row r="142">
      <c r="A142" s="6" t="s">
        <v>405</v>
      </c>
      <c r="B142" s="28" t="str">
        <f>HYPERLINK("https://www.cityofparkland.org/Facilities/Facility/Details/Equestrian-Center-at-Temple-Park-3","Equestrian Center at Temple Park")</f>
        <v>Equestrian Center at Temple Park</v>
      </c>
      <c r="C142" s="8" t="s">
        <v>439</v>
      </c>
      <c r="D142" s="9" t="s">
        <v>413</v>
      </c>
      <c r="E142" s="11" t="s">
        <v>440</v>
      </c>
    </row>
    <row r="143">
      <c r="A143" s="6" t="s">
        <v>441</v>
      </c>
      <c r="B143" s="28" t="str">
        <f>HYPERLINK("https://www.coralsprings.org/Home/Components/FacilityDirectory/FacilityDirectory/134/4970","Dr. Paul's Dog Park")</f>
        <v>Dr. Paul's Dog Park</v>
      </c>
      <c r="C143" s="8" t="s">
        <v>442</v>
      </c>
      <c r="D143" s="24" t="s">
        <v>419</v>
      </c>
      <c r="E143" s="11" t="s">
        <v>443</v>
      </c>
    </row>
    <row r="144">
      <c r="A144" s="6" t="s">
        <v>441</v>
      </c>
      <c r="B144" s="28" t="str">
        <f>HYPERLINK("https://www.cityofparkland.org/604/Barkland-Dog-Park","Barkland Dog Park")</f>
        <v>Barkland Dog Park</v>
      </c>
      <c r="C144" s="8" t="s">
        <v>444</v>
      </c>
      <c r="D144" s="24" t="s">
        <v>445</v>
      </c>
      <c r="E144" s="11" t="s">
        <v>446</v>
      </c>
    </row>
    <row r="145">
      <c r="A145" s="6" t="s">
        <v>447</v>
      </c>
      <c r="B145" s="7" t="str">
        <f>HYPERLINK("https://www.thecentercs.com/","Coral Springs Center for the Arts")</f>
        <v>Coral Springs Center for the Arts</v>
      </c>
      <c r="C145" s="15" t="s">
        <v>66</v>
      </c>
      <c r="D145" s="16" t="s">
        <v>67</v>
      </c>
      <c r="E145" s="11" t="s">
        <v>68</v>
      </c>
    </row>
    <row r="146">
      <c r="A146" s="6" t="s">
        <v>447</v>
      </c>
      <c r="B146" s="7" t="str">
        <f>HYPERLINK("limelightsfl.com","Limelight Performing Arts")</f>
        <v>Limelight Performing Arts</v>
      </c>
      <c r="C146" s="15" t="s">
        <v>448</v>
      </c>
      <c r="D146" s="26" t="s">
        <v>449</v>
      </c>
      <c r="E146" s="17" t="s">
        <v>450</v>
      </c>
    </row>
    <row r="147">
      <c r="A147" s="6" t="s">
        <v>451</v>
      </c>
      <c r="B147" s="7" t="str">
        <f>HYPERLINK("https://www.coralsprings.org/Home/Components/Calendar/Event/22187/55?curm=4&amp;cury=2020","Teen Political Forum")</f>
        <v>Teen Political Forum</v>
      </c>
      <c r="C147" s="15" t="s">
        <v>452</v>
      </c>
      <c r="D147" s="26" t="s">
        <v>453</v>
      </c>
      <c r="E147" s="17" t="s">
        <v>454</v>
      </c>
    </row>
    <row r="148">
      <c r="A148" s="6" t="s">
        <v>455</v>
      </c>
      <c r="B148" s="7" t="str">
        <f>HYPERLINK("https://www.coralsprings.org/Home/Components/FacilityDirectory/FacilityDirectory/112/4970","Cypress Pool")</f>
        <v>Cypress Pool</v>
      </c>
      <c r="C148" s="15" t="s">
        <v>427</v>
      </c>
      <c r="D148" s="24" t="s">
        <v>419</v>
      </c>
      <c r="E148" s="11" t="s">
        <v>456</v>
      </c>
    </row>
    <row r="149">
      <c r="A149" s="6" t="s">
        <v>457</v>
      </c>
      <c r="B149" s="7" t="str">
        <f>HYPERLINK("https://fleecehead.com/2015/08/07/puppetry-for-beginners/","Puppetry for Beginners")</f>
        <v>Puppetry for Beginners</v>
      </c>
      <c r="C149" s="6" t="s">
        <v>458</v>
      </c>
      <c r="D149" s="37"/>
      <c r="E149" s="25" t="s">
        <v>459</v>
      </c>
    </row>
    <row r="150">
      <c r="A150" s="6" t="s">
        <v>460</v>
      </c>
      <c r="B150" s="7" t="str">
        <f>HYPERLINK("https://projectrock.com/","Project ROCK")</f>
        <v>Project ROCK</v>
      </c>
      <c r="C150" s="6" t="s">
        <v>461</v>
      </c>
      <c r="D150" s="24" t="s">
        <v>462</v>
      </c>
      <c r="E150" s="11" t="s">
        <v>463</v>
      </c>
    </row>
    <row r="151">
      <c r="A151" s="6" t="s">
        <v>464</v>
      </c>
      <c r="B151" s="7" t="str">
        <f>HYPERLINK("https://superwheelsmiami.com/lessons/","Super Wheels Miami")</f>
        <v>Super Wheels Miami</v>
      </c>
      <c r="C151" s="6" t="s">
        <v>465</v>
      </c>
      <c r="D151" s="24" t="s">
        <v>466</v>
      </c>
      <c r="E151" s="10" t="s">
        <v>467</v>
      </c>
    </row>
    <row r="152">
      <c r="A152" s="6" t="s">
        <v>468</v>
      </c>
      <c r="B152" s="7" t="str">
        <f>HYPERLINK("https://cynthiasfinefabrics.com/classes/","Cynthia's Fine Fabrics")</f>
        <v>Cynthia's Fine Fabrics</v>
      </c>
      <c r="C152" s="6" t="s">
        <v>469</v>
      </c>
      <c r="D152" s="24" t="s">
        <v>470</v>
      </c>
      <c r="E152" s="10" t="s">
        <v>471</v>
      </c>
    </row>
    <row r="153">
      <c r="A153" s="6" t="s">
        <v>468</v>
      </c>
      <c r="B153" s="7" t="str">
        <f>HYPERLINK("https://www.petitedesigners.com/weston","Petite Designers Weston")</f>
        <v>Petite Designers Weston</v>
      </c>
      <c r="C153" s="6" t="s">
        <v>472</v>
      </c>
      <c r="D153" s="24" t="s">
        <v>473</v>
      </c>
      <c r="E153" s="10" t="s">
        <v>474</v>
      </c>
    </row>
    <row r="154">
      <c r="A154" s="6" t="s">
        <v>468</v>
      </c>
      <c r="B154" s="7" t="str">
        <f>HYPERLINK("https://www.petitedesigners.com/boca-raton","Petite Designers Boca Raton")</f>
        <v>Petite Designers Boca Raton</v>
      </c>
      <c r="C154" s="6" t="s">
        <v>475</v>
      </c>
      <c r="D154" s="24" t="s">
        <v>476</v>
      </c>
      <c r="E154" s="10" t="s">
        <v>477</v>
      </c>
    </row>
    <row r="155">
      <c r="A155" s="6" t="s">
        <v>478</v>
      </c>
      <c r="B155" s="7" t="str">
        <f>HYPERLINK("https://calvaryftl.org/ministry/ramp48/","Ramp48")</f>
        <v>Ramp48</v>
      </c>
      <c r="C155" s="6" t="s">
        <v>479</v>
      </c>
      <c r="D155" s="24" t="s">
        <v>480</v>
      </c>
      <c r="E155" s="10" t="s">
        <v>481</v>
      </c>
    </row>
    <row r="156">
      <c r="A156" s="6" t="s">
        <v>478</v>
      </c>
      <c r="B156" s="7" t="str">
        <f>HYPERLINK("https://www.westonfl.org/Home/Components/FacilityDirectory/FacilityDirectory/8/239","Weston Skatepark")</f>
        <v>Weston Skatepark</v>
      </c>
      <c r="C156" s="6" t="s">
        <v>482</v>
      </c>
      <c r="D156" s="24" t="s">
        <v>483</v>
      </c>
      <c r="E156" s="11" t="s">
        <v>484</v>
      </c>
    </row>
    <row r="157">
      <c r="A157" s="6" t="s">
        <v>485</v>
      </c>
      <c r="B157" s="7" t="str">
        <f>HYPERLINK("https://www.coralspringssoccer.com/","Coral Springs Soccer Academy")</f>
        <v>Coral Springs Soccer Academy</v>
      </c>
      <c r="C157" s="6" t="s">
        <v>486</v>
      </c>
      <c r="D157" s="24" t="s">
        <v>487</v>
      </c>
      <c r="E157" s="10" t="s">
        <v>488</v>
      </c>
    </row>
    <row r="158">
      <c r="A158" s="6" t="s">
        <v>489</v>
      </c>
      <c r="B158" s="7" t="str">
        <f>HYPERLINK("https://www.coralspringssoftball.com/Default.aspx?tabid=966167","Youth Softball Association of Coral Springs")</f>
        <v>Youth Softball Association of Coral Springs</v>
      </c>
      <c r="C158" s="6" t="s">
        <v>490</v>
      </c>
      <c r="D158" s="24" t="s">
        <v>491</v>
      </c>
      <c r="E158" s="10" t="s">
        <v>492</v>
      </c>
    </row>
    <row r="159">
      <c r="A159" s="6" t="s">
        <v>493</v>
      </c>
      <c r="B159" s="7" t="str">
        <f>HYPERLINK("https://www.broward.org/Library/Pages/LiteracyServices.aspx","Broward County Northwest Regional Library")</f>
        <v>Broward County Northwest Regional Library</v>
      </c>
      <c r="C159" s="6" t="s">
        <v>130</v>
      </c>
      <c r="D159" s="23" t="s">
        <v>131</v>
      </c>
      <c r="E159" s="10" t="s">
        <v>494</v>
      </c>
    </row>
    <row r="160">
      <c r="A160" s="6" t="s">
        <v>495</v>
      </c>
      <c r="B160" s="7" t="str">
        <f>HYPERLINK("https://www.coralsprings.org/government/other-departments-and-services/parks-and-recreation/classes-camps-and-programs","Coral Springs Gymnasium")</f>
        <v>Coral Springs Gymnasium</v>
      </c>
      <c r="C160" s="6" t="s">
        <v>83</v>
      </c>
      <c r="D160" s="24" t="s">
        <v>84</v>
      </c>
      <c r="E160" s="10" t="s">
        <v>496</v>
      </c>
    </row>
    <row r="161">
      <c r="A161" s="6" t="s">
        <v>495</v>
      </c>
      <c r="B161" s="7" t="str">
        <f>HYPERLINK("https://www.tamarac.org/Facilities/Facility/Details/8","Tamarac Sports Complex")</f>
        <v>Tamarac Sports Complex</v>
      </c>
      <c r="C161" s="6" t="s">
        <v>497</v>
      </c>
      <c r="D161" s="24" t="s">
        <v>498</v>
      </c>
      <c r="E161" s="10" t="s">
        <v>499</v>
      </c>
    </row>
    <row r="162">
      <c r="A162" s="6" t="s">
        <v>500</v>
      </c>
      <c r="B162" s="28" t="str">
        <f>HYPERLINK("www.engineeringforkids.net","Engineering for Kids")</f>
        <v>Engineering for Kids</v>
      </c>
      <c r="C162" s="38" t="s">
        <v>501</v>
      </c>
      <c r="D162" s="39" t="s">
        <v>502</v>
      </c>
      <c r="E162" s="40" t="s">
        <v>503</v>
      </c>
    </row>
    <row r="163">
      <c r="A163" s="6" t="s">
        <v>504</v>
      </c>
      <c r="B163" s="28" t="str">
        <f>HYPERLINK("https://www.broward.org/Parks/Pages/Park.aspx?=39","Tradewinds Park and Stables")</f>
        <v>Tradewinds Park and Stables</v>
      </c>
      <c r="C163" s="29" t="s">
        <v>265</v>
      </c>
      <c r="D163" s="24" t="s">
        <v>266</v>
      </c>
      <c r="E163" s="10" t="s">
        <v>267</v>
      </c>
    </row>
    <row r="164">
      <c r="A164" s="6" t="s">
        <v>504</v>
      </c>
      <c r="B164" s="28" t="str">
        <f>HYPERLINK("https://sfyl.ifas.ufl.edu/broward/broward-4-h-youth-development/","Broward 4-H Club")</f>
        <v>Broward 4-H Club</v>
      </c>
      <c r="C164" s="6" t="s">
        <v>505</v>
      </c>
      <c r="D164" s="24" t="s">
        <v>506</v>
      </c>
      <c r="E164" s="10" t="s">
        <v>507</v>
      </c>
    </row>
    <row r="165">
      <c r="A165" s="6" t="s">
        <v>508</v>
      </c>
      <c r="B165" s="28" t="str">
        <f>HYPERLINK("https://www.coralsprings.org/Home/Components/ServiceDirectory/ServiceDirectory/987/1420","Code Explorers")</f>
        <v>Code Explorers</v>
      </c>
      <c r="C165" s="6" t="s">
        <v>83</v>
      </c>
      <c r="D165" s="24" t="s">
        <v>509</v>
      </c>
      <c r="E165" s="10" t="s">
        <v>510</v>
      </c>
    </row>
    <row r="166">
      <c r="A166" s="6" t="s">
        <v>508</v>
      </c>
      <c r="B166" s="28" t="str">
        <f>HYPERLINK("https://www.broward.org/Library/Pages/CreationStation.aspx","Creation Station at the Northwest Regional Library")</f>
        <v>Creation Station at the Northwest Regional Library</v>
      </c>
      <c r="C166" s="29" t="s">
        <v>130</v>
      </c>
      <c r="D166" s="30" t="s">
        <v>131</v>
      </c>
      <c r="E166" s="10" t="s">
        <v>511</v>
      </c>
    </row>
    <row r="167">
      <c r="A167" s="6" t="s">
        <v>512</v>
      </c>
      <c r="B167" s="28" t="str">
        <f>HYPERLINK("https://sugarsandpark.org/science-explorium","Children's Science Explorium")</f>
        <v>Children's Science Explorium</v>
      </c>
      <c r="C167" s="29" t="s">
        <v>513</v>
      </c>
      <c r="D167" s="37"/>
      <c r="E167" s="25" t="s">
        <v>514</v>
      </c>
    </row>
    <row r="168">
      <c r="A168" s="6" t="s">
        <v>512</v>
      </c>
      <c r="B168" s="28" t="str">
        <f>HYPERLINK("http://mods.org/","Museum of Science and Discovery")</f>
        <v>Museum of Science and Discovery</v>
      </c>
      <c r="C168" s="29" t="s">
        <v>515</v>
      </c>
      <c r="D168" s="24" t="s">
        <v>516</v>
      </c>
      <c r="E168" s="10" t="s">
        <v>517</v>
      </c>
    </row>
    <row r="169">
      <c r="A169" s="6" t="s">
        <v>512</v>
      </c>
      <c r="B169" s="28" t="str">
        <f>HYPERLINK("https://www.frostscience.org/","Philip and Patricia Frost Museum of Science")</f>
        <v>Philip and Patricia Frost Museum of Science</v>
      </c>
      <c r="C169" s="29" t="s">
        <v>518</v>
      </c>
      <c r="D169" s="24" t="s">
        <v>519</v>
      </c>
      <c r="E169" s="10" t="s">
        <v>520</v>
      </c>
    </row>
    <row r="170">
      <c r="A170" s="6" t="s">
        <v>521</v>
      </c>
      <c r="B170" s="28" t="str">
        <f>HYPERLINK("https://www.butterflyworld.com/","Butterfly World")</f>
        <v>Butterfly World</v>
      </c>
      <c r="C170" s="29" t="s">
        <v>265</v>
      </c>
      <c r="D170" s="30" t="s">
        <v>522</v>
      </c>
      <c r="E170" s="25" t="s">
        <v>523</v>
      </c>
    </row>
    <row r="171">
      <c r="A171" s="6" t="s">
        <v>521</v>
      </c>
      <c r="B171" s="28" t="str">
        <f>HYPERLINK("http://sawgrassnaturecenter.org/","Sawgrass Nature Center &amp; Wildlife Hospital")</f>
        <v>Sawgrass Nature Center &amp; Wildlife Hospital</v>
      </c>
      <c r="C171" s="29" t="s">
        <v>524</v>
      </c>
      <c r="D171" s="30" t="s">
        <v>525</v>
      </c>
      <c r="E171" s="10" t="s">
        <v>526</v>
      </c>
    </row>
    <row r="172">
      <c r="A172" s="6" t="s">
        <v>521</v>
      </c>
      <c r="B172" s="28" t="str">
        <f>HYPERLINK("https://www.coralsprings.org/government/other-departments-and-services/parks-and-recreation/natural-habitat-park-tours","Sandy Ridge Sanctuary")</f>
        <v>Sandy Ridge Sanctuary</v>
      </c>
      <c r="C172" s="29" t="s">
        <v>527</v>
      </c>
      <c r="D172" s="30" t="s">
        <v>84</v>
      </c>
      <c r="E172" s="10" t="s">
        <v>528</v>
      </c>
    </row>
    <row r="173">
      <c r="A173" s="6" t="s">
        <v>521</v>
      </c>
      <c r="B173" s="28" t="str">
        <f>HYPERLINK("https://www.evergladesholidaypark.com/?utm_source=GMBlisting&amp;utm_medium=organic","Everglades Holiday Park")</f>
        <v>Everglades Holiday Park</v>
      </c>
      <c r="C173" s="29" t="s">
        <v>529</v>
      </c>
      <c r="D173" s="30" t="s">
        <v>530</v>
      </c>
      <c r="E173" s="10" t="s">
        <v>531</v>
      </c>
    </row>
    <row r="174">
      <c r="A174" s="6" t="s">
        <v>521</v>
      </c>
      <c r="B174" s="28" t="str">
        <f>HYPERLINK("https://www.cityofparkland.org/Facilities/Facility/Details/Doris-Davis-Forman-Wildlife-Preserve-2","Doris Davis Forman Wildlife Preserve")</f>
        <v>Doris Davis Forman Wildlife Preserve</v>
      </c>
      <c r="C174" s="29" t="s">
        <v>532</v>
      </c>
      <c r="D174" s="30" t="s">
        <v>445</v>
      </c>
      <c r="E174" s="11" t="s">
        <v>533</v>
      </c>
    </row>
    <row r="175">
      <c r="A175" s="6" t="s">
        <v>521</v>
      </c>
      <c r="B175" s="28" t="str">
        <f>HYPERLINK("https://www.broward.org/Parks/Pages/Park.aspx?=1","Anne Kolb Nature Center")</f>
        <v>Anne Kolb Nature Center</v>
      </c>
      <c r="C175" s="29" t="s">
        <v>534</v>
      </c>
      <c r="D175" s="41" t="s">
        <v>535</v>
      </c>
      <c r="E175" s="10" t="s">
        <v>536</v>
      </c>
    </row>
    <row r="176">
      <c r="A176" s="6" t="s">
        <v>521</v>
      </c>
      <c r="B176" s="28" t="str">
        <f>HYPERLINK("https://www.nps.gov/ever/planyourvisit/guidedtours.htm","Everglades National Park")</f>
        <v>Everglades National Park</v>
      </c>
      <c r="C176" s="29" t="s">
        <v>537</v>
      </c>
      <c r="D176" s="42" t="s">
        <v>538</v>
      </c>
      <c r="E176" s="10" t="s">
        <v>539</v>
      </c>
    </row>
    <row r="177">
      <c r="A177" s="6" t="s">
        <v>540</v>
      </c>
      <c r="B177" s="28" t="str">
        <f>HYPERLINK("http://www.broward.edu/studentlife/planetarium/Pages/default.aspx","Buehler Planatarium")</f>
        <v>Buehler Planatarium</v>
      </c>
      <c r="C177" s="29" t="s">
        <v>541</v>
      </c>
      <c r="D177" s="41" t="s">
        <v>542</v>
      </c>
      <c r="E177" s="10" t="s">
        <v>543</v>
      </c>
    </row>
    <row r="178">
      <c r="A178" s="6" t="s">
        <v>540</v>
      </c>
      <c r="B178" s="28" t="str">
        <f>HYPERLINK("http://www.sfaaa.com/index.php/78-public-events/71-saturday-night-public-viewing","Fox Observatory")</f>
        <v>Fox Observatory</v>
      </c>
      <c r="C178" s="29" t="s">
        <v>544</v>
      </c>
      <c r="D178" s="41" t="s">
        <v>545</v>
      </c>
      <c r="E178" s="10" t="s">
        <v>546</v>
      </c>
    </row>
    <row r="179">
      <c r="A179" s="6" t="s">
        <v>547</v>
      </c>
      <c r="B179" s="28" t="str">
        <f>HYPERLINK("https://aquaticcomplex.com/","Coral Springs Aquatic Complex")</f>
        <v>Coral Springs Aquatic Complex</v>
      </c>
      <c r="C179" s="29" t="s">
        <v>548</v>
      </c>
      <c r="D179" s="30" t="s">
        <v>549</v>
      </c>
      <c r="E179" s="10" t="s">
        <v>550</v>
      </c>
    </row>
    <row r="180">
      <c r="A180" s="6" t="s">
        <v>551</v>
      </c>
      <c r="B180" s="28" t="str">
        <f>HYPERLINK("https://www.2xtremepong.com/","Broward Table Tennis Club")</f>
        <v>Broward Table Tennis Club</v>
      </c>
      <c r="C180" s="29" t="s">
        <v>552</v>
      </c>
      <c r="D180" s="30" t="s">
        <v>553</v>
      </c>
      <c r="E180" s="11" t="s">
        <v>554</v>
      </c>
    </row>
    <row r="181">
      <c r="A181" s="6" t="s">
        <v>555</v>
      </c>
      <c r="B181" s="28" t="str">
        <f>HYPERLINK("https://cstennis.org/","Tennis Center of Coral Springs")</f>
        <v>Tennis Center of Coral Springs</v>
      </c>
      <c r="C181" s="29" t="s">
        <v>556</v>
      </c>
      <c r="D181" s="30" t="s">
        <v>557</v>
      </c>
      <c r="E181" s="10" t="s">
        <v>558</v>
      </c>
    </row>
    <row r="182">
      <c r="A182" s="6" t="s">
        <v>555</v>
      </c>
      <c r="B182" s="28" t="str">
        <f>HYPERLINK("http://www.heronbay.tennis/","Heron Bay Tennis Club")</f>
        <v>Heron Bay Tennis Club</v>
      </c>
      <c r="C182" s="29" t="s">
        <v>559</v>
      </c>
      <c r="D182" s="30" t="s">
        <v>560</v>
      </c>
      <c r="E182" s="10" t="s">
        <v>561</v>
      </c>
    </row>
    <row r="183">
      <c r="A183" s="6" t="s">
        <v>555</v>
      </c>
      <c r="B183" s="28" t="str">
        <f>HYPERLINK("https://www.coralsprings.org/Home/Components/FacilityDirectory/FacilityDirectory/114/4970","Cypress Tennis Park")</f>
        <v>Cypress Tennis Park</v>
      </c>
      <c r="C183" s="8" t="s">
        <v>562</v>
      </c>
      <c r="D183" s="24" t="s">
        <v>419</v>
      </c>
      <c r="E183" s="11" t="s">
        <v>563</v>
      </c>
    </row>
    <row r="184">
      <c r="A184" s="6" t="s">
        <v>564</v>
      </c>
      <c r="B184" s="28" t="str">
        <f>HYPERLINK("https://www.csblazers.org/about-us.html","Coral Springs Blazers Track Club")</f>
        <v>Coral Springs Blazers Track Club</v>
      </c>
      <c r="C184" s="29" t="s">
        <v>565</v>
      </c>
      <c r="D184" s="30" t="s">
        <v>566</v>
      </c>
      <c r="E184" s="10" t="s">
        <v>567</v>
      </c>
    </row>
    <row r="185">
      <c r="A185" s="6" t="s">
        <v>568</v>
      </c>
      <c r="B185" s="28" t="str">
        <f>HYPERLINK("https://www.wildfirevolleyball.com/home","Wildfire Volleyball Academy")</f>
        <v>Wildfire Volleyball Academy</v>
      </c>
      <c r="C185" s="29" t="s">
        <v>569</v>
      </c>
      <c r="D185" s="30" t="s">
        <v>570</v>
      </c>
      <c r="E185" s="10" t="s">
        <v>571</v>
      </c>
    </row>
    <row r="186">
      <c r="A186" s="6" t="s">
        <v>568</v>
      </c>
      <c r="B186" s="28" t="str">
        <f>HYPERLINK("https://boomersvolleyball.com/","Boomers Volleyball Academy")</f>
        <v>Boomers Volleyball Academy</v>
      </c>
      <c r="C186" s="29" t="s">
        <v>572</v>
      </c>
      <c r="D186" s="30" t="s">
        <v>573</v>
      </c>
      <c r="E186" s="10" t="s">
        <v>574</v>
      </c>
    </row>
    <row r="187">
      <c r="A187" s="6" t="s">
        <v>575</v>
      </c>
      <c r="B187" s="28" t="str">
        <f>HYPERLINK("http://www.fusionfitnessyoga.com/","Fusion Fitness and O2 Yoga")</f>
        <v>Fusion Fitness and O2 Yoga</v>
      </c>
      <c r="C187" s="29" t="s">
        <v>576</v>
      </c>
      <c r="D187" s="30" t="s">
        <v>577</v>
      </c>
      <c r="E187" s="10" t="s">
        <v>578</v>
      </c>
    </row>
    <row r="188">
      <c r="A188" s="6" t="s">
        <v>575</v>
      </c>
      <c r="B188" s="28" t="str">
        <f>HYPERLINK("http://yoga4lifestudios.com/","Yoga 4 Life Studios")</f>
        <v>Yoga 4 Life Studios</v>
      </c>
      <c r="C188" s="29" t="s">
        <v>579</v>
      </c>
      <c r="D188" s="30" t="s">
        <v>580</v>
      </c>
      <c r="E188" s="10" t="s">
        <v>581</v>
      </c>
    </row>
    <row r="189">
      <c r="A189" s="6" t="s">
        <v>575</v>
      </c>
      <c r="B189" s="28" t="str">
        <f>HYPERLINK("http://myyogasource.com/coral-springs-location-class-schedule/","Yoga Source")</f>
        <v>Yoga Source</v>
      </c>
      <c r="C189" s="29" t="s">
        <v>582</v>
      </c>
      <c r="D189" s="30" t="s">
        <v>583</v>
      </c>
      <c r="E189" s="10" t="s">
        <v>584</v>
      </c>
    </row>
    <row r="190">
      <c r="A190" s="6" t="s">
        <v>575</v>
      </c>
      <c r="B190" s="28" t="str">
        <f>HYPERLINK("https://www.holisticrats.com/","Holisticrats Yoga and Wellness")</f>
        <v>Holisticrats Yoga and Wellness</v>
      </c>
      <c r="C190" s="29" t="s">
        <v>585</v>
      </c>
      <c r="D190" s="30" t="s">
        <v>586</v>
      </c>
      <c r="E190" s="10" t="s">
        <v>587</v>
      </c>
    </row>
    <row r="191">
      <c r="A191" s="6" t="s">
        <v>575</v>
      </c>
      <c r="B191" s="28" t="str">
        <f>HYPERLINK("https://www.ecoyouniversalyoga.com/","YOUniversal Yoga")</f>
        <v>YOUniversal Yoga</v>
      </c>
      <c r="C191" s="29" t="s">
        <v>588</v>
      </c>
      <c r="D191" s="30" t="s">
        <v>589</v>
      </c>
      <c r="E191" s="10" t="s">
        <v>590</v>
      </c>
    </row>
    <row r="192">
      <c r="A192" s="6" t="s">
        <v>591</v>
      </c>
      <c r="B192" s="28" t="str">
        <f>HYPERLINK("https://www.flamingogardens.org/","Flamingo Gardens")</f>
        <v>Flamingo Gardens</v>
      </c>
      <c r="C192" s="6" t="s">
        <v>592</v>
      </c>
      <c r="D192" s="24" t="s">
        <v>593</v>
      </c>
      <c r="E192" s="10" t="s">
        <v>594</v>
      </c>
    </row>
    <row r="193">
      <c r="A193" s="6" t="s">
        <v>591</v>
      </c>
      <c r="B193" s="28" t="str">
        <f>HYPERLINK("https://www.lioncountrysafari.com/","Lion Country Safari")</f>
        <v>Lion Country Safari</v>
      </c>
      <c r="C193" s="6" t="s">
        <v>595</v>
      </c>
      <c r="D193" s="24" t="s">
        <v>596</v>
      </c>
      <c r="E193" s="10" t="s">
        <v>597</v>
      </c>
    </row>
    <row r="194">
      <c r="A194" s="6" t="s">
        <v>591</v>
      </c>
      <c r="B194" s="28" t="str">
        <f>HYPERLINK("https://www.zoomiami.org/","Zoo Miami")</f>
        <v>Zoo Miami</v>
      </c>
      <c r="C194" s="6" t="s">
        <v>598</v>
      </c>
      <c r="D194" s="24" t="s">
        <v>599</v>
      </c>
      <c r="E194" s="10" t="s">
        <v>600</v>
      </c>
    </row>
    <row r="195">
      <c r="A195" s="43" t="s">
        <v>591</v>
      </c>
      <c r="B195" s="20" t="str">
        <f>HYPERLINK("https://www.miamiseaquarium.com/","Miami Seaquarium")</f>
        <v>Miami Seaquarium</v>
      </c>
      <c r="C195" s="43" t="s">
        <v>601</v>
      </c>
      <c r="D195" s="44" t="s">
        <v>602</v>
      </c>
      <c r="E195" s="11" t="s">
        <v>603</v>
      </c>
    </row>
    <row r="196">
      <c r="A196" s="45"/>
      <c r="B196" s="46"/>
      <c r="C196" s="45"/>
      <c r="D196" s="47"/>
      <c r="E196" s="45"/>
    </row>
    <row r="197">
      <c r="A197" s="45"/>
      <c r="B197" s="46"/>
      <c r="C197" s="45"/>
      <c r="D197" s="47"/>
      <c r="E197" s="45"/>
    </row>
    <row r="198">
      <c r="A198" s="45"/>
      <c r="B198" s="48"/>
      <c r="C198" s="45"/>
      <c r="D198" s="47"/>
    </row>
    <row r="199">
      <c r="A199" s="45"/>
      <c r="B199" s="48"/>
      <c r="C199" s="45"/>
      <c r="D199" s="47"/>
      <c r="E199" s="45"/>
    </row>
    <row r="200">
      <c r="A200" s="45"/>
      <c r="B200" s="46"/>
      <c r="C200" s="45"/>
      <c r="D200" s="47"/>
      <c r="E200" s="45"/>
    </row>
    <row r="201">
      <c r="A201" s="45"/>
      <c r="B201" s="46"/>
      <c r="C201" s="45"/>
      <c r="D201" s="47"/>
      <c r="E201" s="45"/>
    </row>
    <row r="202">
      <c r="A202" s="45"/>
      <c r="B202" s="46"/>
      <c r="C202" s="45"/>
      <c r="D202" s="47"/>
      <c r="E202" s="45"/>
    </row>
    <row r="203">
      <c r="A203" s="45"/>
      <c r="B203" s="46"/>
      <c r="C203" s="45"/>
      <c r="D203" s="47"/>
      <c r="E203" s="45"/>
    </row>
    <row r="204">
      <c r="A204" s="45"/>
      <c r="B204" s="46"/>
      <c r="C204" s="45"/>
      <c r="D204" s="47"/>
      <c r="E204" s="45"/>
    </row>
    <row r="205">
      <c r="A205" s="45"/>
      <c r="B205" s="46"/>
      <c r="C205" s="45"/>
      <c r="D205" s="47"/>
      <c r="E205" s="45"/>
    </row>
    <row r="206">
      <c r="A206" s="45"/>
      <c r="B206" s="46"/>
      <c r="C206" s="45"/>
      <c r="D206" s="47"/>
      <c r="E206" s="45"/>
    </row>
    <row r="208">
      <c r="A208" s="45"/>
      <c r="B208" s="46"/>
      <c r="C208" s="45"/>
      <c r="D208" s="47"/>
      <c r="E208" s="45"/>
    </row>
    <row r="209">
      <c r="A209" s="45"/>
      <c r="B209" s="46"/>
      <c r="C209" s="45"/>
      <c r="D209" s="47"/>
      <c r="E209" s="45"/>
    </row>
    <row r="210">
      <c r="A210" s="45"/>
      <c r="B210" s="46"/>
      <c r="C210" s="45"/>
      <c r="D210" s="47"/>
      <c r="E210" s="45"/>
    </row>
    <row r="211">
      <c r="A211" s="45"/>
      <c r="B211" s="46"/>
      <c r="C211" s="45"/>
      <c r="D211" s="47"/>
      <c r="E211" s="45"/>
    </row>
    <row r="212">
      <c r="A212" s="45"/>
      <c r="B212" s="46"/>
      <c r="C212" s="45"/>
      <c r="D212" s="47"/>
      <c r="E212" s="45"/>
    </row>
    <row r="213">
      <c r="A213" s="45"/>
      <c r="B213" s="46"/>
      <c r="C213" s="45"/>
      <c r="D213" s="47"/>
      <c r="E213" s="45"/>
    </row>
    <row r="214">
      <c r="A214" s="45"/>
      <c r="B214" s="46"/>
      <c r="C214" s="45"/>
      <c r="D214" s="47"/>
      <c r="E214" s="45"/>
    </row>
    <row r="215">
      <c r="A215" s="45"/>
      <c r="B215" s="46"/>
      <c r="C215" s="45"/>
      <c r="D215" s="47"/>
      <c r="E215" s="45"/>
    </row>
    <row r="216">
      <c r="A216" s="45"/>
      <c r="B216" s="46"/>
      <c r="C216" s="45"/>
      <c r="D216" s="47"/>
      <c r="E216" s="45"/>
    </row>
    <row r="217">
      <c r="A217" s="45"/>
      <c r="B217" s="46"/>
      <c r="C217" s="45"/>
      <c r="D217" s="47"/>
      <c r="E217" s="45"/>
    </row>
    <row r="218">
      <c r="A218" s="45"/>
      <c r="B218" s="46"/>
      <c r="C218" s="45"/>
      <c r="D218" s="47"/>
      <c r="E218" s="45"/>
    </row>
    <row r="219">
      <c r="A219" s="45"/>
      <c r="B219" s="46"/>
      <c r="C219" s="45"/>
      <c r="D219" s="47"/>
      <c r="E219" s="45"/>
    </row>
    <row r="220">
      <c r="A220" s="45"/>
      <c r="B220" s="46"/>
      <c r="C220" s="45"/>
      <c r="D220" s="47"/>
      <c r="E220" s="45"/>
    </row>
    <row r="221">
      <c r="A221" s="45"/>
      <c r="B221" s="46"/>
      <c r="C221" s="45"/>
      <c r="D221" s="47"/>
      <c r="E221" s="45"/>
    </row>
    <row r="222">
      <c r="A222" s="45"/>
      <c r="B222" s="46"/>
      <c r="C222" s="45"/>
      <c r="D222" s="47"/>
      <c r="E222" s="45"/>
    </row>
    <row r="223">
      <c r="A223" s="45"/>
      <c r="B223" s="46"/>
      <c r="C223" s="45"/>
      <c r="D223" s="47"/>
      <c r="E223" s="45"/>
    </row>
    <row r="224">
      <c r="A224" s="45"/>
      <c r="B224" s="46"/>
      <c r="C224" s="45"/>
      <c r="D224" s="47"/>
      <c r="E224" s="45"/>
    </row>
    <row r="225">
      <c r="A225" s="45"/>
      <c r="B225" s="46"/>
      <c r="C225" s="45"/>
      <c r="D225" s="47"/>
      <c r="E225" s="45"/>
    </row>
    <row r="226">
      <c r="A226" s="45"/>
      <c r="B226" s="46"/>
      <c r="C226" s="45"/>
      <c r="D226" s="47"/>
      <c r="E226" s="45"/>
    </row>
    <row r="227">
      <c r="A227" s="45"/>
      <c r="B227" s="46"/>
      <c r="C227" s="45"/>
      <c r="D227" s="47"/>
      <c r="E227" s="45"/>
    </row>
    <row r="228">
      <c r="A228" s="45"/>
      <c r="B228" s="46"/>
      <c r="C228" s="45"/>
      <c r="D228" s="47"/>
      <c r="E228" s="45"/>
    </row>
    <row r="229">
      <c r="A229" s="45"/>
      <c r="B229" s="46"/>
      <c r="C229" s="45"/>
      <c r="D229" s="47"/>
      <c r="E229" s="45"/>
    </row>
    <row r="230">
      <c r="A230" s="45"/>
      <c r="B230" s="46"/>
      <c r="C230" s="45"/>
      <c r="D230" s="47"/>
      <c r="E230" s="45"/>
    </row>
    <row r="231">
      <c r="B231" s="49"/>
      <c r="D231" s="50"/>
    </row>
    <row r="232">
      <c r="B232" s="49"/>
      <c r="D232" s="50"/>
    </row>
    <row r="233">
      <c r="B233" s="49"/>
      <c r="D233" s="50"/>
    </row>
    <row r="234">
      <c r="B234" s="49"/>
      <c r="D234" s="50"/>
    </row>
    <row r="235">
      <c r="B235" s="49"/>
      <c r="D235" s="50"/>
    </row>
    <row r="236">
      <c r="B236" s="49"/>
      <c r="D236" s="50"/>
    </row>
    <row r="237">
      <c r="B237" s="49"/>
      <c r="D237" s="50"/>
    </row>
    <row r="238">
      <c r="B238" s="49"/>
      <c r="D238" s="50"/>
    </row>
    <row r="239">
      <c r="B239" s="49"/>
      <c r="D239" s="50"/>
    </row>
    <row r="240">
      <c r="B240" s="49"/>
      <c r="D240" s="50"/>
    </row>
    <row r="241">
      <c r="B241" s="49"/>
      <c r="D241" s="50"/>
    </row>
    <row r="242">
      <c r="B242" s="49"/>
      <c r="D242" s="50"/>
    </row>
    <row r="243">
      <c r="B243" s="49"/>
      <c r="D243" s="50"/>
    </row>
    <row r="244">
      <c r="B244" s="49"/>
      <c r="D244" s="50"/>
    </row>
    <row r="245">
      <c r="B245" s="49"/>
      <c r="D245" s="50"/>
    </row>
    <row r="246">
      <c r="B246" s="49"/>
      <c r="D246" s="50"/>
    </row>
    <row r="247">
      <c r="B247" s="49"/>
      <c r="D247" s="50"/>
    </row>
    <row r="248">
      <c r="B248" s="49"/>
      <c r="D248" s="50"/>
    </row>
    <row r="249">
      <c r="B249" s="49"/>
      <c r="D249" s="50"/>
    </row>
    <row r="250">
      <c r="B250" s="49"/>
      <c r="D250" s="50"/>
    </row>
    <row r="251">
      <c r="B251" s="49"/>
      <c r="D251" s="50"/>
    </row>
    <row r="252">
      <c r="B252" s="49"/>
      <c r="D252" s="50"/>
    </row>
    <row r="253">
      <c r="B253" s="49"/>
      <c r="D253" s="50"/>
    </row>
    <row r="254">
      <c r="B254" s="49"/>
      <c r="D254" s="50"/>
    </row>
    <row r="255">
      <c r="B255" s="49"/>
      <c r="D255" s="50"/>
    </row>
    <row r="256">
      <c r="B256" s="49"/>
      <c r="D256" s="50"/>
    </row>
    <row r="257">
      <c r="B257" s="49"/>
      <c r="D257" s="50"/>
    </row>
    <row r="258">
      <c r="B258" s="49"/>
      <c r="D258" s="50"/>
    </row>
    <row r="259">
      <c r="B259" s="49"/>
      <c r="D259" s="50"/>
    </row>
    <row r="260">
      <c r="B260" s="49"/>
      <c r="D260" s="50"/>
    </row>
    <row r="261">
      <c r="B261" s="49"/>
      <c r="D261" s="50"/>
    </row>
    <row r="262">
      <c r="B262" s="49"/>
      <c r="D262" s="50"/>
    </row>
    <row r="263">
      <c r="B263" s="49"/>
      <c r="D263" s="50"/>
    </row>
    <row r="264">
      <c r="B264" s="49"/>
      <c r="D264" s="50"/>
    </row>
    <row r="265">
      <c r="B265" s="49"/>
      <c r="D265" s="50"/>
    </row>
    <row r="266">
      <c r="B266" s="49"/>
      <c r="D266" s="50"/>
    </row>
    <row r="267">
      <c r="B267" s="49"/>
      <c r="D267" s="50"/>
    </row>
    <row r="268">
      <c r="B268" s="49"/>
      <c r="D268" s="50"/>
    </row>
    <row r="269">
      <c r="B269" s="49"/>
      <c r="D269" s="50"/>
    </row>
    <row r="270">
      <c r="B270" s="49"/>
      <c r="D270" s="50"/>
    </row>
    <row r="271">
      <c r="B271" s="49"/>
      <c r="D271" s="50"/>
    </row>
    <row r="272">
      <c r="B272" s="49"/>
      <c r="D272" s="50"/>
    </row>
    <row r="273">
      <c r="B273" s="49"/>
      <c r="D273" s="50"/>
    </row>
    <row r="274">
      <c r="B274" s="49"/>
      <c r="D274" s="50"/>
    </row>
    <row r="275">
      <c r="B275" s="49"/>
      <c r="D275" s="50"/>
    </row>
    <row r="276">
      <c r="B276" s="49"/>
      <c r="D276" s="50"/>
    </row>
    <row r="277">
      <c r="B277" s="49"/>
      <c r="D277" s="50"/>
    </row>
    <row r="278">
      <c r="B278" s="49"/>
      <c r="D278" s="50"/>
    </row>
    <row r="279">
      <c r="B279" s="49"/>
      <c r="D279" s="50"/>
    </row>
    <row r="280">
      <c r="B280" s="49"/>
      <c r="D280" s="50"/>
    </row>
    <row r="281">
      <c r="B281" s="49"/>
      <c r="D281" s="50"/>
    </row>
    <row r="282">
      <c r="B282" s="49"/>
      <c r="D282" s="50"/>
    </row>
    <row r="283">
      <c r="B283" s="49"/>
      <c r="D283" s="50"/>
    </row>
    <row r="284">
      <c r="B284" s="49"/>
      <c r="D284" s="50"/>
    </row>
    <row r="285">
      <c r="B285" s="49"/>
      <c r="D285" s="50"/>
    </row>
    <row r="286">
      <c r="B286" s="49"/>
      <c r="D286" s="50"/>
    </row>
    <row r="287">
      <c r="B287" s="49"/>
      <c r="D287" s="50"/>
    </row>
    <row r="288">
      <c r="B288" s="49"/>
      <c r="D288" s="50"/>
    </row>
    <row r="289">
      <c r="B289" s="49"/>
      <c r="D289" s="50"/>
    </row>
    <row r="290">
      <c r="B290" s="49"/>
      <c r="D290" s="50"/>
    </row>
    <row r="291">
      <c r="B291" s="49"/>
      <c r="D291" s="50"/>
    </row>
    <row r="292">
      <c r="B292" s="49"/>
      <c r="D292" s="50"/>
    </row>
    <row r="293">
      <c r="B293" s="49"/>
      <c r="D293" s="50"/>
    </row>
    <row r="294">
      <c r="B294" s="49"/>
      <c r="D294" s="50"/>
    </row>
    <row r="295">
      <c r="B295" s="49"/>
      <c r="D295" s="50"/>
    </row>
    <row r="296">
      <c r="B296" s="49"/>
      <c r="D296" s="50"/>
    </row>
    <row r="297">
      <c r="B297" s="49"/>
      <c r="D297" s="50"/>
    </row>
    <row r="298">
      <c r="B298" s="49"/>
      <c r="D298" s="50"/>
    </row>
    <row r="299">
      <c r="B299" s="49"/>
      <c r="D299" s="50"/>
    </row>
    <row r="300">
      <c r="B300" s="49"/>
      <c r="D300" s="50"/>
    </row>
    <row r="301">
      <c r="B301" s="49"/>
      <c r="D301" s="50"/>
    </row>
    <row r="302">
      <c r="B302" s="49"/>
      <c r="D302" s="50"/>
    </row>
    <row r="303">
      <c r="B303" s="49"/>
      <c r="D303" s="50"/>
    </row>
    <row r="304">
      <c r="B304" s="49"/>
      <c r="D304" s="50"/>
    </row>
    <row r="305">
      <c r="B305" s="49"/>
      <c r="D305" s="50"/>
    </row>
    <row r="306">
      <c r="B306" s="49"/>
      <c r="D306" s="50"/>
    </row>
    <row r="307">
      <c r="B307" s="49"/>
      <c r="D307" s="50"/>
    </row>
    <row r="308">
      <c r="B308" s="49"/>
      <c r="D308" s="50"/>
    </row>
    <row r="309">
      <c r="B309" s="49"/>
      <c r="D309" s="50"/>
    </row>
    <row r="310">
      <c r="B310" s="49"/>
      <c r="D310" s="50"/>
    </row>
    <row r="311">
      <c r="B311" s="49"/>
      <c r="D311" s="50"/>
    </row>
    <row r="312">
      <c r="B312" s="49"/>
      <c r="D312" s="50"/>
    </row>
    <row r="313">
      <c r="B313" s="49"/>
      <c r="D313" s="50"/>
    </row>
    <row r="314">
      <c r="B314" s="49"/>
      <c r="D314" s="50"/>
    </row>
    <row r="315">
      <c r="B315" s="49"/>
      <c r="D315" s="50"/>
    </row>
    <row r="316">
      <c r="B316" s="49"/>
      <c r="D316" s="50"/>
    </row>
    <row r="317">
      <c r="B317" s="49"/>
      <c r="D317" s="50"/>
    </row>
    <row r="318">
      <c r="B318" s="49"/>
      <c r="D318" s="50"/>
    </row>
    <row r="319">
      <c r="B319" s="49"/>
      <c r="D319" s="50"/>
    </row>
    <row r="320">
      <c r="B320" s="49"/>
      <c r="D320" s="50"/>
    </row>
    <row r="321">
      <c r="B321" s="49"/>
      <c r="D321" s="50"/>
    </row>
    <row r="322">
      <c r="B322" s="49"/>
      <c r="D322" s="50"/>
    </row>
    <row r="323">
      <c r="B323" s="49"/>
      <c r="D323" s="50"/>
    </row>
    <row r="324">
      <c r="B324" s="49"/>
      <c r="D324" s="50"/>
    </row>
    <row r="325">
      <c r="B325" s="49"/>
      <c r="D325" s="50"/>
    </row>
    <row r="326">
      <c r="B326" s="49"/>
      <c r="D326" s="50"/>
    </row>
    <row r="327">
      <c r="B327" s="49"/>
      <c r="D327" s="50"/>
    </row>
    <row r="328">
      <c r="B328" s="49"/>
      <c r="D328" s="50"/>
    </row>
    <row r="329">
      <c r="B329" s="49"/>
      <c r="D329" s="50"/>
    </row>
    <row r="330">
      <c r="B330" s="49"/>
      <c r="D330" s="50"/>
    </row>
    <row r="331">
      <c r="B331" s="49"/>
      <c r="D331" s="50"/>
    </row>
    <row r="332">
      <c r="B332" s="49"/>
      <c r="D332" s="50"/>
    </row>
    <row r="333">
      <c r="B333" s="49"/>
      <c r="D333" s="50"/>
    </row>
    <row r="334">
      <c r="B334" s="49"/>
      <c r="D334" s="50"/>
    </row>
    <row r="335">
      <c r="B335" s="49"/>
      <c r="D335" s="50"/>
    </row>
    <row r="336">
      <c r="B336" s="49"/>
      <c r="D336" s="50"/>
    </row>
    <row r="337">
      <c r="B337" s="49"/>
      <c r="D337" s="50"/>
    </row>
    <row r="338">
      <c r="B338" s="49"/>
      <c r="D338" s="50"/>
    </row>
    <row r="339">
      <c r="B339" s="49"/>
      <c r="D339" s="50"/>
    </row>
    <row r="340">
      <c r="B340" s="49"/>
      <c r="D340" s="50"/>
    </row>
    <row r="341">
      <c r="B341" s="49"/>
      <c r="D341" s="50"/>
    </row>
    <row r="342">
      <c r="B342" s="49"/>
      <c r="D342" s="50"/>
    </row>
    <row r="343">
      <c r="B343" s="49"/>
      <c r="D343" s="50"/>
    </row>
    <row r="344">
      <c r="B344" s="49"/>
      <c r="D344" s="50"/>
    </row>
    <row r="345">
      <c r="B345" s="49"/>
      <c r="D345" s="50"/>
    </row>
    <row r="346">
      <c r="B346" s="49"/>
      <c r="D346" s="50"/>
    </row>
    <row r="347">
      <c r="B347" s="49"/>
      <c r="D347" s="50"/>
    </row>
    <row r="348">
      <c r="B348" s="49"/>
      <c r="D348" s="50"/>
    </row>
    <row r="349">
      <c r="B349" s="49"/>
      <c r="D349" s="50"/>
    </row>
    <row r="350">
      <c r="B350" s="49"/>
      <c r="D350" s="50"/>
    </row>
    <row r="351">
      <c r="B351" s="49"/>
      <c r="D351" s="50"/>
    </row>
    <row r="352">
      <c r="B352" s="49"/>
      <c r="D352" s="50"/>
    </row>
    <row r="353">
      <c r="B353" s="49"/>
      <c r="D353" s="50"/>
    </row>
    <row r="354">
      <c r="B354" s="49"/>
      <c r="D354" s="50"/>
    </row>
    <row r="355">
      <c r="B355" s="49"/>
      <c r="D355" s="50"/>
    </row>
    <row r="356">
      <c r="B356" s="49"/>
      <c r="D356" s="50"/>
    </row>
    <row r="357">
      <c r="B357" s="49"/>
      <c r="D357" s="50"/>
    </row>
    <row r="358">
      <c r="B358" s="49"/>
      <c r="D358" s="50"/>
    </row>
    <row r="359">
      <c r="B359" s="49"/>
      <c r="D359" s="50"/>
    </row>
    <row r="360">
      <c r="B360" s="49"/>
      <c r="D360" s="50"/>
    </row>
    <row r="361">
      <c r="B361" s="49"/>
      <c r="D361" s="50"/>
    </row>
    <row r="362">
      <c r="B362" s="49"/>
      <c r="D362" s="50"/>
    </row>
    <row r="363">
      <c r="B363" s="49"/>
      <c r="D363" s="50"/>
    </row>
    <row r="364">
      <c r="B364" s="49"/>
      <c r="D364" s="50"/>
    </row>
    <row r="365">
      <c r="B365" s="49"/>
      <c r="D365" s="50"/>
    </row>
    <row r="366">
      <c r="B366" s="49"/>
      <c r="D366" s="50"/>
    </row>
    <row r="367">
      <c r="B367" s="49"/>
      <c r="D367" s="50"/>
    </row>
    <row r="368">
      <c r="B368" s="49"/>
      <c r="D368" s="50"/>
    </row>
    <row r="369">
      <c r="B369" s="49"/>
      <c r="D369" s="50"/>
    </row>
    <row r="370">
      <c r="B370" s="49"/>
      <c r="D370" s="50"/>
    </row>
    <row r="371">
      <c r="B371" s="49"/>
      <c r="D371" s="50"/>
    </row>
    <row r="372">
      <c r="B372" s="49"/>
      <c r="D372" s="50"/>
    </row>
    <row r="373">
      <c r="B373" s="49"/>
      <c r="D373" s="50"/>
    </row>
    <row r="374">
      <c r="B374" s="49"/>
      <c r="D374" s="50"/>
    </row>
    <row r="375">
      <c r="B375" s="49"/>
      <c r="D375" s="50"/>
    </row>
    <row r="376">
      <c r="B376" s="49"/>
      <c r="D376" s="50"/>
    </row>
    <row r="377">
      <c r="B377" s="49"/>
      <c r="D377" s="50"/>
    </row>
    <row r="378">
      <c r="B378" s="49"/>
      <c r="D378" s="50"/>
    </row>
    <row r="379">
      <c r="B379" s="49"/>
      <c r="D379" s="50"/>
    </row>
    <row r="380">
      <c r="B380" s="49"/>
      <c r="D380" s="50"/>
    </row>
    <row r="381">
      <c r="B381" s="49"/>
      <c r="D381" s="50"/>
    </row>
    <row r="382">
      <c r="B382" s="49"/>
      <c r="D382" s="50"/>
    </row>
    <row r="383">
      <c r="B383" s="49"/>
      <c r="D383" s="50"/>
    </row>
    <row r="384">
      <c r="B384" s="49"/>
      <c r="D384" s="50"/>
    </row>
    <row r="385">
      <c r="B385" s="49"/>
      <c r="D385" s="50"/>
    </row>
    <row r="386">
      <c r="B386" s="49"/>
      <c r="D386" s="50"/>
    </row>
    <row r="387">
      <c r="B387" s="49"/>
      <c r="D387" s="50"/>
    </row>
    <row r="388">
      <c r="B388" s="49"/>
      <c r="D388" s="50"/>
    </row>
    <row r="389">
      <c r="B389" s="49"/>
      <c r="D389" s="50"/>
    </row>
    <row r="390">
      <c r="B390" s="49"/>
      <c r="D390" s="50"/>
    </row>
    <row r="391">
      <c r="B391" s="49"/>
      <c r="D391" s="50"/>
    </row>
    <row r="392">
      <c r="B392" s="49"/>
      <c r="D392" s="50"/>
    </row>
    <row r="393">
      <c r="B393" s="49"/>
      <c r="D393" s="50"/>
    </row>
    <row r="394">
      <c r="B394" s="49"/>
      <c r="D394" s="50"/>
    </row>
    <row r="395">
      <c r="B395" s="49"/>
      <c r="D395" s="50"/>
    </row>
    <row r="396">
      <c r="B396" s="49"/>
      <c r="D396" s="50"/>
    </row>
    <row r="397">
      <c r="B397" s="49"/>
      <c r="D397" s="50"/>
    </row>
    <row r="398">
      <c r="B398" s="49"/>
      <c r="D398" s="50"/>
    </row>
    <row r="399">
      <c r="B399" s="49"/>
      <c r="D399" s="50"/>
    </row>
    <row r="400">
      <c r="B400" s="49"/>
      <c r="D400" s="50"/>
    </row>
    <row r="401">
      <c r="B401" s="49"/>
      <c r="D401" s="50"/>
    </row>
    <row r="402">
      <c r="B402" s="49"/>
      <c r="D402" s="50"/>
    </row>
    <row r="403">
      <c r="B403" s="49"/>
      <c r="D403" s="50"/>
    </row>
    <row r="404">
      <c r="B404" s="49"/>
      <c r="D404" s="50"/>
    </row>
    <row r="405">
      <c r="B405" s="49"/>
      <c r="D405" s="50"/>
    </row>
    <row r="406">
      <c r="B406" s="49"/>
      <c r="D406" s="50"/>
    </row>
    <row r="407">
      <c r="B407" s="49"/>
      <c r="D407" s="50"/>
    </row>
    <row r="408">
      <c r="B408" s="49"/>
      <c r="D408" s="50"/>
    </row>
    <row r="409">
      <c r="B409" s="49"/>
      <c r="D409" s="50"/>
    </row>
    <row r="410">
      <c r="B410" s="49"/>
      <c r="D410" s="50"/>
    </row>
    <row r="411">
      <c r="B411" s="49"/>
      <c r="D411" s="50"/>
    </row>
    <row r="412">
      <c r="B412" s="49"/>
      <c r="D412" s="50"/>
    </row>
    <row r="413">
      <c r="B413" s="49"/>
      <c r="D413" s="50"/>
    </row>
    <row r="414">
      <c r="B414" s="49"/>
      <c r="D414" s="50"/>
    </row>
    <row r="415">
      <c r="B415" s="49"/>
      <c r="D415" s="50"/>
    </row>
    <row r="416">
      <c r="B416" s="49"/>
      <c r="D416" s="50"/>
    </row>
    <row r="417">
      <c r="B417" s="49"/>
      <c r="D417" s="50"/>
    </row>
    <row r="418">
      <c r="B418" s="49"/>
      <c r="D418" s="50"/>
    </row>
    <row r="419">
      <c r="B419" s="49"/>
      <c r="D419" s="50"/>
    </row>
    <row r="420">
      <c r="B420" s="49"/>
      <c r="D420" s="50"/>
    </row>
    <row r="421">
      <c r="B421" s="49"/>
      <c r="D421" s="50"/>
    </row>
    <row r="422">
      <c r="B422" s="49"/>
      <c r="D422" s="50"/>
    </row>
    <row r="423">
      <c r="B423" s="49"/>
      <c r="D423" s="50"/>
    </row>
    <row r="424">
      <c r="B424" s="49"/>
      <c r="D424" s="50"/>
    </row>
    <row r="425">
      <c r="B425" s="49"/>
      <c r="D425" s="50"/>
    </row>
    <row r="426">
      <c r="B426" s="49"/>
      <c r="D426" s="50"/>
    </row>
    <row r="427">
      <c r="B427" s="49"/>
      <c r="D427" s="50"/>
    </row>
    <row r="428">
      <c r="B428" s="49"/>
      <c r="D428" s="50"/>
    </row>
    <row r="429">
      <c r="B429" s="49"/>
      <c r="D429" s="50"/>
    </row>
    <row r="430">
      <c r="B430" s="49"/>
      <c r="D430" s="50"/>
    </row>
    <row r="431">
      <c r="B431" s="49"/>
      <c r="D431" s="50"/>
    </row>
    <row r="432">
      <c r="B432" s="49"/>
      <c r="D432" s="50"/>
    </row>
    <row r="433">
      <c r="B433" s="49"/>
      <c r="D433" s="50"/>
    </row>
    <row r="434">
      <c r="B434" s="49"/>
      <c r="D434" s="50"/>
    </row>
    <row r="435">
      <c r="B435" s="49"/>
      <c r="D435" s="50"/>
    </row>
    <row r="436">
      <c r="B436" s="49"/>
      <c r="D436" s="50"/>
    </row>
    <row r="437">
      <c r="B437" s="49"/>
      <c r="D437" s="50"/>
    </row>
    <row r="438">
      <c r="B438" s="49"/>
      <c r="D438" s="50"/>
    </row>
    <row r="439">
      <c r="B439" s="49"/>
      <c r="D439" s="50"/>
    </row>
    <row r="440">
      <c r="B440" s="49"/>
      <c r="D440" s="50"/>
    </row>
    <row r="441">
      <c r="B441" s="49"/>
      <c r="D441" s="50"/>
    </row>
    <row r="442">
      <c r="B442" s="49"/>
      <c r="D442" s="50"/>
    </row>
    <row r="443">
      <c r="B443" s="49"/>
      <c r="D443" s="50"/>
    </row>
    <row r="444">
      <c r="B444" s="49"/>
      <c r="D444" s="50"/>
    </row>
    <row r="445">
      <c r="B445" s="49"/>
      <c r="D445" s="50"/>
    </row>
    <row r="446">
      <c r="B446" s="49"/>
      <c r="D446" s="50"/>
    </row>
    <row r="447">
      <c r="B447" s="49"/>
      <c r="D447" s="50"/>
    </row>
    <row r="448">
      <c r="B448" s="49"/>
      <c r="D448" s="50"/>
    </row>
    <row r="449">
      <c r="B449" s="49"/>
      <c r="D449" s="50"/>
    </row>
    <row r="450">
      <c r="B450" s="49"/>
      <c r="D450" s="50"/>
    </row>
    <row r="451">
      <c r="B451" s="49"/>
      <c r="D451" s="50"/>
    </row>
    <row r="452">
      <c r="B452" s="49"/>
      <c r="D452" s="50"/>
    </row>
    <row r="453">
      <c r="B453" s="49"/>
      <c r="D453" s="50"/>
    </row>
    <row r="454">
      <c r="B454" s="49"/>
      <c r="D454" s="50"/>
    </row>
    <row r="455">
      <c r="B455" s="49"/>
      <c r="D455" s="50"/>
    </row>
    <row r="456">
      <c r="B456" s="49"/>
      <c r="D456" s="50"/>
    </row>
    <row r="457">
      <c r="B457" s="49"/>
      <c r="D457" s="50"/>
    </row>
    <row r="458">
      <c r="B458" s="49"/>
      <c r="D458" s="50"/>
    </row>
    <row r="459">
      <c r="B459" s="49"/>
      <c r="D459" s="50"/>
    </row>
    <row r="460">
      <c r="B460" s="49"/>
      <c r="D460" s="50"/>
    </row>
    <row r="461">
      <c r="B461" s="49"/>
      <c r="D461" s="50"/>
    </row>
    <row r="462">
      <c r="B462" s="49"/>
      <c r="D462" s="50"/>
    </row>
    <row r="463">
      <c r="B463" s="49"/>
      <c r="D463" s="50"/>
    </row>
    <row r="464">
      <c r="B464" s="49"/>
      <c r="D464" s="50"/>
    </row>
    <row r="465">
      <c r="B465" s="49"/>
      <c r="D465" s="50"/>
    </row>
    <row r="466">
      <c r="B466" s="49"/>
      <c r="D466" s="50"/>
    </row>
    <row r="467">
      <c r="B467" s="49"/>
      <c r="D467" s="50"/>
    </row>
    <row r="468">
      <c r="B468" s="49"/>
      <c r="D468" s="50"/>
    </row>
    <row r="469">
      <c r="B469" s="49"/>
      <c r="D469" s="50"/>
    </row>
    <row r="470">
      <c r="B470" s="49"/>
      <c r="D470" s="50"/>
    </row>
    <row r="471">
      <c r="B471" s="49"/>
      <c r="D471" s="50"/>
    </row>
    <row r="472">
      <c r="B472" s="49"/>
      <c r="D472" s="50"/>
    </row>
    <row r="473">
      <c r="B473" s="49"/>
      <c r="D473" s="50"/>
    </row>
    <row r="474">
      <c r="B474" s="49"/>
      <c r="D474" s="50"/>
    </row>
    <row r="475">
      <c r="B475" s="49"/>
      <c r="D475" s="50"/>
    </row>
    <row r="476">
      <c r="B476" s="49"/>
      <c r="D476" s="50"/>
    </row>
    <row r="477">
      <c r="B477" s="49"/>
      <c r="D477" s="50"/>
    </row>
    <row r="478">
      <c r="B478" s="49"/>
      <c r="D478" s="50"/>
    </row>
    <row r="479">
      <c r="B479" s="49"/>
      <c r="D479" s="50"/>
    </row>
    <row r="480">
      <c r="B480" s="49"/>
      <c r="D480" s="50"/>
    </row>
    <row r="481">
      <c r="B481" s="49"/>
      <c r="D481" s="50"/>
    </row>
    <row r="482">
      <c r="B482" s="49"/>
      <c r="D482" s="50"/>
    </row>
    <row r="483">
      <c r="B483" s="49"/>
      <c r="D483" s="50"/>
    </row>
    <row r="484">
      <c r="B484" s="49"/>
      <c r="D484" s="50"/>
    </row>
    <row r="485">
      <c r="B485" s="49"/>
      <c r="D485" s="50"/>
    </row>
    <row r="486">
      <c r="B486" s="49"/>
      <c r="D486" s="50"/>
    </row>
    <row r="487">
      <c r="B487" s="49"/>
      <c r="D487" s="50"/>
    </row>
    <row r="488">
      <c r="B488" s="49"/>
      <c r="D488" s="50"/>
    </row>
    <row r="489">
      <c r="B489" s="49"/>
      <c r="D489" s="50"/>
    </row>
    <row r="490">
      <c r="B490" s="49"/>
      <c r="D490" s="50"/>
    </row>
    <row r="491">
      <c r="B491" s="49"/>
      <c r="D491" s="50"/>
    </row>
    <row r="492">
      <c r="B492" s="49"/>
      <c r="D492" s="50"/>
    </row>
    <row r="493">
      <c r="B493" s="49"/>
      <c r="D493" s="50"/>
    </row>
    <row r="494">
      <c r="B494" s="49"/>
      <c r="D494" s="50"/>
    </row>
    <row r="495">
      <c r="B495" s="49"/>
      <c r="D495" s="50"/>
    </row>
    <row r="496">
      <c r="B496" s="49"/>
      <c r="D496" s="50"/>
    </row>
    <row r="497">
      <c r="B497" s="49"/>
      <c r="D497" s="50"/>
    </row>
    <row r="498">
      <c r="B498" s="49"/>
      <c r="D498" s="50"/>
    </row>
    <row r="499">
      <c r="B499" s="49"/>
      <c r="D499" s="50"/>
    </row>
    <row r="500">
      <c r="B500" s="49"/>
      <c r="D500" s="50"/>
    </row>
    <row r="501">
      <c r="B501" s="49"/>
      <c r="D501" s="50"/>
    </row>
    <row r="502">
      <c r="B502" s="49"/>
      <c r="D502" s="50"/>
    </row>
    <row r="503">
      <c r="B503" s="49"/>
      <c r="D503" s="50"/>
    </row>
    <row r="504">
      <c r="B504" s="49"/>
      <c r="D504" s="50"/>
    </row>
    <row r="505">
      <c r="B505" s="49"/>
      <c r="D505" s="50"/>
    </row>
    <row r="506">
      <c r="B506" s="49"/>
      <c r="D506" s="50"/>
    </row>
    <row r="507">
      <c r="B507" s="49"/>
      <c r="D507" s="50"/>
    </row>
    <row r="508">
      <c r="B508" s="49"/>
      <c r="D508" s="50"/>
    </row>
    <row r="509">
      <c r="B509" s="49"/>
      <c r="D509" s="50"/>
    </row>
    <row r="510">
      <c r="B510" s="49"/>
      <c r="D510" s="50"/>
    </row>
    <row r="511">
      <c r="B511" s="49"/>
      <c r="D511" s="50"/>
    </row>
    <row r="512">
      <c r="B512" s="49"/>
      <c r="D512" s="50"/>
    </row>
    <row r="513">
      <c r="B513" s="49"/>
      <c r="D513" s="50"/>
    </row>
    <row r="514">
      <c r="B514" s="49"/>
      <c r="D514" s="50"/>
    </row>
    <row r="515">
      <c r="B515" s="49"/>
      <c r="D515" s="50"/>
    </row>
    <row r="516">
      <c r="B516" s="49"/>
      <c r="D516" s="50"/>
    </row>
    <row r="517">
      <c r="B517" s="49"/>
      <c r="D517" s="50"/>
    </row>
    <row r="518">
      <c r="B518" s="49"/>
      <c r="D518" s="50"/>
    </row>
    <row r="519">
      <c r="B519" s="49"/>
      <c r="D519" s="50"/>
    </row>
    <row r="520">
      <c r="B520" s="49"/>
      <c r="D520" s="50"/>
    </row>
    <row r="521">
      <c r="B521" s="49"/>
      <c r="D521" s="50"/>
    </row>
    <row r="522">
      <c r="B522" s="49"/>
      <c r="D522" s="50"/>
    </row>
    <row r="523">
      <c r="B523" s="49"/>
      <c r="D523" s="50"/>
    </row>
    <row r="524">
      <c r="B524" s="49"/>
      <c r="D524" s="50"/>
    </row>
    <row r="525">
      <c r="B525" s="49"/>
      <c r="D525" s="50"/>
    </row>
    <row r="526">
      <c r="B526" s="49"/>
      <c r="D526" s="50"/>
    </row>
    <row r="527">
      <c r="B527" s="49"/>
      <c r="D527" s="50"/>
    </row>
    <row r="528">
      <c r="B528" s="49"/>
      <c r="D528" s="50"/>
    </row>
    <row r="529">
      <c r="B529" s="49"/>
      <c r="D529" s="50"/>
    </row>
    <row r="530">
      <c r="B530" s="49"/>
      <c r="D530" s="50"/>
    </row>
    <row r="531">
      <c r="B531" s="49"/>
      <c r="D531" s="50"/>
    </row>
    <row r="532">
      <c r="B532" s="49"/>
      <c r="D532" s="50"/>
    </row>
    <row r="533">
      <c r="B533" s="49"/>
      <c r="D533" s="50"/>
    </row>
    <row r="534">
      <c r="B534" s="49"/>
      <c r="D534" s="50"/>
    </row>
    <row r="535">
      <c r="B535" s="49"/>
      <c r="D535" s="50"/>
    </row>
    <row r="536">
      <c r="B536" s="49"/>
      <c r="D536" s="50"/>
    </row>
    <row r="537">
      <c r="B537" s="49"/>
      <c r="D537" s="50"/>
    </row>
    <row r="538">
      <c r="B538" s="49"/>
      <c r="D538" s="50"/>
    </row>
    <row r="539">
      <c r="B539" s="49"/>
      <c r="D539" s="50"/>
    </row>
    <row r="540">
      <c r="B540" s="49"/>
      <c r="D540" s="50"/>
    </row>
    <row r="541">
      <c r="B541" s="49"/>
      <c r="D541" s="50"/>
    </row>
    <row r="542">
      <c r="B542" s="49"/>
      <c r="D542" s="50"/>
    </row>
    <row r="543">
      <c r="B543" s="49"/>
      <c r="D543" s="50"/>
    </row>
    <row r="544">
      <c r="B544" s="49"/>
      <c r="D544" s="50"/>
    </row>
    <row r="545">
      <c r="B545" s="49"/>
      <c r="D545" s="50"/>
    </row>
    <row r="546">
      <c r="B546" s="49"/>
      <c r="D546" s="50"/>
    </row>
    <row r="547">
      <c r="B547" s="49"/>
      <c r="D547" s="50"/>
    </row>
    <row r="548">
      <c r="B548" s="49"/>
      <c r="D548" s="50"/>
    </row>
    <row r="549">
      <c r="B549" s="49"/>
      <c r="D549" s="50"/>
    </row>
    <row r="550">
      <c r="B550" s="49"/>
      <c r="D550" s="50"/>
    </row>
    <row r="551">
      <c r="B551" s="49"/>
      <c r="D551" s="50"/>
    </row>
    <row r="552">
      <c r="B552" s="49"/>
      <c r="D552" s="50"/>
    </row>
    <row r="553">
      <c r="B553" s="49"/>
      <c r="D553" s="50"/>
    </row>
    <row r="554">
      <c r="B554" s="49"/>
      <c r="D554" s="50"/>
    </row>
    <row r="555">
      <c r="B555" s="49"/>
      <c r="D555" s="50"/>
    </row>
    <row r="556">
      <c r="B556" s="49"/>
      <c r="D556" s="50"/>
    </row>
    <row r="557">
      <c r="B557" s="49"/>
      <c r="D557" s="50"/>
    </row>
    <row r="558">
      <c r="B558" s="49"/>
      <c r="D558" s="50"/>
    </row>
    <row r="559">
      <c r="B559" s="49"/>
      <c r="D559" s="50"/>
    </row>
    <row r="560">
      <c r="B560" s="49"/>
      <c r="D560" s="50"/>
    </row>
    <row r="561">
      <c r="B561" s="49"/>
      <c r="D561" s="50"/>
    </row>
    <row r="562">
      <c r="B562" s="49"/>
      <c r="D562" s="50"/>
    </row>
    <row r="563">
      <c r="B563" s="49"/>
      <c r="D563" s="50"/>
    </row>
    <row r="564">
      <c r="B564" s="49"/>
      <c r="D564" s="50"/>
    </row>
    <row r="565">
      <c r="B565" s="49"/>
      <c r="D565" s="50"/>
    </row>
    <row r="566">
      <c r="B566" s="49"/>
      <c r="D566" s="50"/>
    </row>
    <row r="567">
      <c r="B567" s="49"/>
      <c r="D567" s="50"/>
    </row>
    <row r="568">
      <c r="B568" s="49"/>
      <c r="D568" s="50"/>
    </row>
    <row r="569">
      <c r="B569" s="49"/>
      <c r="D569" s="50"/>
    </row>
    <row r="570">
      <c r="B570" s="49"/>
      <c r="D570" s="50"/>
    </row>
    <row r="571">
      <c r="B571" s="49"/>
      <c r="D571" s="50"/>
    </row>
    <row r="572">
      <c r="B572" s="49"/>
      <c r="D572" s="50"/>
    </row>
    <row r="573">
      <c r="B573" s="49"/>
      <c r="D573" s="50"/>
    </row>
    <row r="574">
      <c r="B574" s="49"/>
      <c r="D574" s="50"/>
    </row>
    <row r="575">
      <c r="B575" s="49"/>
      <c r="D575" s="50"/>
    </row>
    <row r="576">
      <c r="B576" s="49"/>
      <c r="D576" s="50"/>
    </row>
    <row r="577">
      <c r="B577" s="49"/>
      <c r="D577" s="50"/>
    </row>
    <row r="578">
      <c r="B578" s="49"/>
      <c r="D578" s="50"/>
    </row>
    <row r="579">
      <c r="B579" s="49"/>
      <c r="D579" s="50"/>
    </row>
    <row r="580">
      <c r="B580" s="49"/>
      <c r="D580" s="50"/>
    </row>
    <row r="581">
      <c r="B581" s="49"/>
      <c r="D581" s="50"/>
    </row>
    <row r="582">
      <c r="B582" s="49"/>
      <c r="D582" s="50"/>
    </row>
    <row r="583">
      <c r="B583" s="49"/>
      <c r="D583" s="50"/>
    </row>
    <row r="584">
      <c r="B584" s="49"/>
      <c r="D584" s="50"/>
    </row>
    <row r="585">
      <c r="B585" s="49"/>
      <c r="D585" s="50"/>
    </row>
    <row r="586">
      <c r="B586" s="49"/>
      <c r="D586" s="50"/>
    </row>
    <row r="587">
      <c r="B587" s="49"/>
      <c r="D587" s="50"/>
    </row>
    <row r="588">
      <c r="B588" s="49"/>
      <c r="D588" s="50"/>
    </row>
    <row r="589">
      <c r="B589" s="49"/>
      <c r="D589" s="50"/>
    </row>
    <row r="590">
      <c r="B590" s="49"/>
      <c r="D590" s="50"/>
    </row>
    <row r="591">
      <c r="B591" s="49"/>
      <c r="D591" s="50"/>
    </row>
    <row r="592">
      <c r="B592" s="49"/>
      <c r="D592" s="50"/>
    </row>
    <row r="593">
      <c r="B593" s="49"/>
      <c r="D593" s="50"/>
    </row>
    <row r="594">
      <c r="B594" s="49"/>
      <c r="D594" s="50"/>
    </row>
    <row r="595">
      <c r="B595" s="49"/>
      <c r="D595" s="50"/>
    </row>
    <row r="596">
      <c r="B596" s="49"/>
      <c r="D596" s="50"/>
    </row>
    <row r="597">
      <c r="B597" s="49"/>
      <c r="D597" s="50"/>
    </row>
    <row r="598">
      <c r="B598" s="49"/>
      <c r="D598" s="50"/>
    </row>
    <row r="599">
      <c r="B599" s="49"/>
      <c r="D599" s="50"/>
    </row>
    <row r="600">
      <c r="B600" s="49"/>
      <c r="D600" s="50"/>
    </row>
    <row r="601">
      <c r="B601" s="49"/>
      <c r="D601" s="50"/>
    </row>
    <row r="602">
      <c r="B602" s="49"/>
      <c r="D602" s="50"/>
    </row>
    <row r="603">
      <c r="B603" s="49"/>
      <c r="D603" s="50"/>
    </row>
    <row r="604">
      <c r="B604" s="49"/>
      <c r="D604" s="50"/>
    </row>
    <row r="605">
      <c r="B605" s="49"/>
      <c r="D605" s="50"/>
    </row>
    <row r="606">
      <c r="B606" s="49"/>
      <c r="D606" s="50"/>
    </row>
    <row r="607">
      <c r="B607" s="49"/>
      <c r="D607" s="50"/>
    </row>
    <row r="608">
      <c r="B608" s="49"/>
      <c r="D608" s="50"/>
    </row>
    <row r="609">
      <c r="B609" s="49"/>
      <c r="D609" s="50"/>
    </row>
    <row r="610">
      <c r="B610" s="49"/>
      <c r="D610" s="50"/>
    </row>
    <row r="611">
      <c r="B611" s="49"/>
      <c r="D611" s="50"/>
    </row>
    <row r="612">
      <c r="B612" s="49"/>
      <c r="D612" s="50"/>
    </row>
    <row r="613">
      <c r="B613" s="49"/>
      <c r="D613" s="50"/>
    </row>
    <row r="614">
      <c r="B614" s="49"/>
      <c r="D614" s="50"/>
    </row>
    <row r="615">
      <c r="B615" s="49"/>
      <c r="D615" s="50"/>
    </row>
    <row r="616">
      <c r="B616" s="49"/>
      <c r="D616" s="50"/>
    </row>
    <row r="617">
      <c r="B617" s="49"/>
      <c r="D617" s="50"/>
    </row>
    <row r="618">
      <c r="B618" s="49"/>
      <c r="D618" s="50"/>
    </row>
    <row r="619">
      <c r="B619" s="49"/>
      <c r="D619" s="50"/>
    </row>
    <row r="620">
      <c r="B620" s="49"/>
      <c r="D620" s="50"/>
    </row>
    <row r="621">
      <c r="B621" s="49"/>
      <c r="D621" s="50"/>
    </row>
    <row r="622">
      <c r="B622" s="49"/>
      <c r="D622" s="50"/>
    </row>
    <row r="623">
      <c r="B623" s="49"/>
      <c r="D623" s="50"/>
    </row>
    <row r="624">
      <c r="B624" s="49"/>
      <c r="D624" s="50"/>
    </row>
    <row r="625">
      <c r="B625" s="49"/>
      <c r="D625" s="50"/>
    </row>
    <row r="626">
      <c r="B626" s="49"/>
      <c r="D626" s="50"/>
    </row>
    <row r="627">
      <c r="B627" s="49"/>
      <c r="D627" s="50"/>
    </row>
    <row r="628">
      <c r="B628" s="49"/>
      <c r="D628" s="50"/>
    </row>
    <row r="629">
      <c r="B629" s="49"/>
      <c r="D629" s="50"/>
    </row>
    <row r="630">
      <c r="B630" s="49"/>
      <c r="D630" s="50"/>
    </row>
    <row r="631">
      <c r="B631" s="49"/>
      <c r="D631" s="50"/>
    </row>
    <row r="632">
      <c r="B632" s="49"/>
      <c r="D632" s="50"/>
    </row>
    <row r="633">
      <c r="B633" s="49"/>
      <c r="D633" s="50"/>
    </row>
    <row r="634">
      <c r="B634" s="49"/>
      <c r="D634" s="50"/>
    </row>
    <row r="635">
      <c r="B635" s="49"/>
      <c r="D635" s="50"/>
    </row>
    <row r="636">
      <c r="B636" s="49"/>
      <c r="D636" s="50"/>
    </row>
    <row r="637">
      <c r="B637" s="49"/>
      <c r="D637" s="50"/>
    </row>
    <row r="638">
      <c r="B638" s="49"/>
      <c r="D638" s="50"/>
    </row>
    <row r="639">
      <c r="B639" s="49"/>
      <c r="D639" s="50"/>
    </row>
    <row r="640">
      <c r="B640" s="49"/>
      <c r="D640" s="50"/>
    </row>
    <row r="641">
      <c r="B641" s="49"/>
      <c r="D641" s="50"/>
    </row>
    <row r="642">
      <c r="B642" s="49"/>
      <c r="D642" s="50"/>
    </row>
    <row r="643">
      <c r="B643" s="49"/>
      <c r="D643" s="50"/>
    </row>
    <row r="644">
      <c r="B644" s="49"/>
      <c r="D644" s="50"/>
    </row>
    <row r="645">
      <c r="B645" s="49"/>
      <c r="D645" s="50"/>
    </row>
    <row r="646">
      <c r="B646" s="49"/>
      <c r="D646" s="50"/>
    </row>
    <row r="647">
      <c r="B647" s="49"/>
      <c r="D647" s="50"/>
    </row>
    <row r="648">
      <c r="B648" s="49"/>
      <c r="D648" s="50"/>
    </row>
    <row r="649">
      <c r="B649" s="49"/>
      <c r="D649" s="50"/>
    </row>
    <row r="650">
      <c r="B650" s="49"/>
      <c r="D650" s="50"/>
    </row>
    <row r="651">
      <c r="B651" s="49"/>
      <c r="D651" s="50"/>
    </row>
    <row r="652">
      <c r="B652" s="49"/>
      <c r="D652" s="50"/>
    </row>
    <row r="653">
      <c r="B653" s="49"/>
      <c r="D653" s="50"/>
    </row>
    <row r="654">
      <c r="B654" s="49"/>
      <c r="D654" s="50"/>
    </row>
    <row r="655">
      <c r="B655" s="49"/>
      <c r="D655" s="50"/>
    </row>
    <row r="656">
      <c r="B656" s="49"/>
      <c r="D656" s="50"/>
    </row>
    <row r="657">
      <c r="B657" s="49"/>
      <c r="D657" s="50"/>
    </row>
    <row r="658">
      <c r="B658" s="49"/>
      <c r="D658" s="50"/>
    </row>
    <row r="659">
      <c r="B659" s="49"/>
      <c r="D659" s="50"/>
    </row>
    <row r="660">
      <c r="B660" s="49"/>
      <c r="D660" s="50"/>
    </row>
    <row r="661">
      <c r="B661" s="49"/>
      <c r="D661" s="50"/>
    </row>
    <row r="662">
      <c r="B662" s="49"/>
      <c r="D662" s="50"/>
    </row>
    <row r="663">
      <c r="B663" s="49"/>
      <c r="D663" s="50"/>
    </row>
    <row r="664">
      <c r="B664" s="49"/>
      <c r="D664" s="50"/>
    </row>
    <row r="665">
      <c r="B665" s="49"/>
      <c r="D665" s="50"/>
    </row>
    <row r="666">
      <c r="B666" s="49"/>
      <c r="D666" s="50"/>
    </row>
    <row r="667">
      <c r="B667" s="49"/>
      <c r="D667" s="50"/>
    </row>
    <row r="668">
      <c r="B668" s="49"/>
      <c r="D668" s="50"/>
    </row>
    <row r="669">
      <c r="B669" s="49"/>
      <c r="D669" s="50"/>
    </row>
    <row r="670">
      <c r="B670" s="49"/>
      <c r="D670" s="50"/>
    </row>
    <row r="671">
      <c r="B671" s="49"/>
      <c r="D671" s="50"/>
    </row>
    <row r="672">
      <c r="B672" s="49"/>
      <c r="D672" s="50"/>
    </row>
    <row r="673">
      <c r="B673" s="49"/>
      <c r="D673" s="50"/>
    </row>
    <row r="674">
      <c r="B674" s="49"/>
      <c r="D674" s="50"/>
    </row>
    <row r="675">
      <c r="B675" s="49"/>
      <c r="D675" s="50"/>
    </row>
    <row r="676">
      <c r="B676" s="49"/>
      <c r="D676" s="50"/>
    </row>
    <row r="677">
      <c r="B677" s="49"/>
      <c r="D677" s="50"/>
    </row>
    <row r="678">
      <c r="B678" s="49"/>
      <c r="D678" s="50"/>
    </row>
    <row r="679">
      <c r="B679" s="49"/>
      <c r="D679" s="50"/>
    </row>
    <row r="680">
      <c r="B680" s="49"/>
      <c r="D680" s="50"/>
    </row>
    <row r="681">
      <c r="B681" s="49"/>
      <c r="D681" s="50"/>
    </row>
    <row r="682">
      <c r="B682" s="49"/>
      <c r="D682" s="50"/>
    </row>
    <row r="683">
      <c r="B683" s="49"/>
      <c r="D683" s="50"/>
    </row>
    <row r="684">
      <c r="B684" s="49"/>
      <c r="D684" s="50"/>
    </row>
    <row r="685">
      <c r="B685" s="49"/>
      <c r="D685" s="50"/>
    </row>
    <row r="686">
      <c r="B686" s="49"/>
      <c r="D686" s="50"/>
    </row>
    <row r="687">
      <c r="B687" s="49"/>
      <c r="D687" s="50"/>
    </row>
    <row r="688">
      <c r="B688" s="49"/>
      <c r="D688" s="50"/>
    </row>
    <row r="689">
      <c r="B689" s="49"/>
      <c r="D689" s="50"/>
    </row>
    <row r="690">
      <c r="B690" s="49"/>
      <c r="D690" s="50"/>
    </row>
    <row r="691">
      <c r="B691" s="49"/>
      <c r="D691" s="50"/>
    </row>
    <row r="692">
      <c r="B692" s="49"/>
      <c r="D692" s="50"/>
    </row>
    <row r="693">
      <c r="B693" s="49"/>
      <c r="D693" s="50"/>
    </row>
    <row r="694">
      <c r="B694" s="49"/>
      <c r="D694" s="50"/>
    </row>
    <row r="695">
      <c r="B695" s="49"/>
      <c r="D695" s="50"/>
    </row>
    <row r="696">
      <c r="B696" s="49"/>
      <c r="D696" s="50"/>
    </row>
    <row r="697">
      <c r="B697" s="49"/>
      <c r="D697" s="50"/>
    </row>
    <row r="698">
      <c r="B698" s="49"/>
      <c r="D698" s="50"/>
    </row>
    <row r="699">
      <c r="B699" s="49"/>
      <c r="D699" s="50"/>
    </row>
    <row r="700">
      <c r="B700" s="49"/>
      <c r="D700" s="50"/>
    </row>
    <row r="701">
      <c r="B701" s="49"/>
      <c r="D701" s="50"/>
    </row>
    <row r="702">
      <c r="B702" s="49"/>
      <c r="D702" s="50"/>
    </row>
    <row r="703">
      <c r="B703" s="49"/>
      <c r="D703" s="50"/>
    </row>
    <row r="704">
      <c r="B704" s="49"/>
      <c r="D704" s="50"/>
    </row>
    <row r="705">
      <c r="B705" s="49"/>
      <c r="D705" s="50"/>
    </row>
    <row r="706">
      <c r="B706" s="49"/>
      <c r="D706" s="50"/>
    </row>
    <row r="707">
      <c r="B707" s="49"/>
      <c r="D707" s="50"/>
    </row>
    <row r="708">
      <c r="B708" s="49"/>
      <c r="D708" s="50"/>
    </row>
    <row r="709">
      <c r="B709" s="49"/>
      <c r="D709" s="50"/>
    </row>
    <row r="710">
      <c r="B710" s="49"/>
      <c r="D710" s="50"/>
    </row>
    <row r="711">
      <c r="B711" s="49"/>
      <c r="D711" s="50"/>
    </row>
    <row r="712">
      <c r="B712" s="49"/>
      <c r="D712" s="50"/>
    </row>
    <row r="713">
      <c r="B713" s="49"/>
      <c r="D713" s="50"/>
    </row>
    <row r="714">
      <c r="B714" s="49"/>
      <c r="D714" s="50"/>
    </row>
    <row r="715">
      <c r="B715" s="49"/>
      <c r="D715" s="50"/>
    </row>
    <row r="716">
      <c r="B716" s="49"/>
      <c r="D716" s="50"/>
    </row>
    <row r="717">
      <c r="B717" s="49"/>
      <c r="D717" s="50"/>
    </row>
    <row r="718">
      <c r="B718" s="49"/>
      <c r="D718" s="50"/>
    </row>
    <row r="719">
      <c r="B719" s="49"/>
      <c r="D719" s="50"/>
    </row>
    <row r="720">
      <c r="B720" s="49"/>
      <c r="D720" s="50"/>
    </row>
    <row r="721">
      <c r="B721" s="49"/>
      <c r="D721" s="50"/>
    </row>
    <row r="722">
      <c r="B722" s="49"/>
      <c r="D722" s="50"/>
    </row>
    <row r="723">
      <c r="B723" s="49"/>
      <c r="D723" s="50"/>
    </row>
    <row r="724">
      <c r="B724" s="49"/>
      <c r="D724" s="50"/>
    </row>
    <row r="725">
      <c r="B725" s="49"/>
      <c r="D725" s="50"/>
    </row>
    <row r="726">
      <c r="B726" s="49"/>
      <c r="D726" s="50"/>
    </row>
    <row r="727">
      <c r="B727" s="49"/>
      <c r="D727" s="50"/>
    </row>
    <row r="728">
      <c r="B728" s="49"/>
      <c r="D728" s="50"/>
    </row>
    <row r="729">
      <c r="B729" s="49"/>
      <c r="D729" s="50"/>
    </row>
    <row r="730">
      <c r="B730" s="49"/>
      <c r="D730" s="50"/>
    </row>
    <row r="731">
      <c r="B731" s="49"/>
      <c r="D731" s="50"/>
    </row>
    <row r="732">
      <c r="B732" s="49"/>
      <c r="D732" s="50"/>
    </row>
    <row r="733">
      <c r="B733" s="49"/>
      <c r="D733" s="50"/>
    </row>
    <row r="734">
      <c r="B734" s="49"/>
      <c r="D734" s="50"/>
    </row>
    <row r="735">
      <c r="B735" s="49"/>
      <c r="D735" s="50"/>
    </row>
    <row r="736">
      <c r="B736" s="49"/>
      <c r="D736" s="50"/>
    </row>
    <row r="737">
      <c r="B737" s="49"/>
      <c r="D737" s="50"/>
    </row>
    <row r="738">
      <c r="B738" s="49"/>
      <c r="D738" s="50"/>
    </row>
    <row r="739">
      <c r="B739" s="49"/>
      <c r="D739" s="50"/>
    </row>
    <row r="740">
      <c r="B740" s="49"/>
      <c r="D740" s="50"/>
    </row>
    <row r="741">
      <c r="B741" s="49"/>
      <c r="D741" s="50"/>
    </row>
    <row r="742">
      <c r="B742" s="49"/>
      <c r="D742" s="50"/>
    </row>
    <row r="743">
      <c r="B743" s="49"/>
      <c r="D743" s="50"/>
    </row>
    <row r="744">
      <c r="B744" s="49"/>
      <c r="D744" s="50"/>
    </row>
    <row r="745">
      <c r="B745" s="49"/>
      <c r="D745" s="50"/>
    </row>
    <row r="746">
      <c r="B746" s="49"/>
      <c r="D746" s="50"/>
    </row>
    <row r="747">
      <c r="B747" s="49"/>
      <c r="D747" s="50"/>
    </row>
    <row r="748">
      <c r="B748" s="49"/>
      <c r="D748" s="50"/>
    </row>
    <row r="749">
      <c r="B749" s="49"/>
      <c r="D749" s="50"/>
    </row>
    <row r="750">
      <c r="B750" s="49"/>
      <c r="D750" s="50"/>
    </row>
    <row r="751">
      <c r="B751" s="49"/>
      <c r="D751" s="50"/>
    </row>
    <row r="752">
      <c r="B752" s="49"/>
      <c r="D752" s="50"/>
    </row>
    <row r="753">
      <c r="B753" s="49"/>
      <c r="D753" s="50"/>
    </row>
    <row r="754">
      <c r="B754" s="49"/>
      <c r="D754" s="50"/>
    </row>
    <row r="755">
      <c r="B755" s="49"/>
      <c r="D755" s="50"/>
    </row>
    <row r="756">
      <c r="B756" s="49"/>
      <c r="D756" s="50"/>
    </row>
    <row r="757">
      <c r="B757" s="49"/>
      <c r="D757" s="50"/>
    </row>
    <row r="758">
      <c r="B758" s="49"/>
      <c r="D758" s="50"/>
    </row>
    <row r="759">
      <c r="B759" s="49"/>
      <c r="D759" s="50"/>
    </row>
    <row r="760">
      <c r="B760" s="49"/>
      <c r="D760" s="50"/>
    </row>
    <row r="761">
      <c r="B761" s="49"/>
      <c r="D761" s="50"/>
    </row>
    <row r="762">
      <c r="B762" s="49"/>
      <c r="D762" s="50"/>
    </row>
    <row r="763">
      <c r="B763" s="49"/>
      <c r="D763" s="50"/>
    </row>
    <row r="764">
      <c r="B764" s="49"/>
      <c r="D764" s="50"/>
    </row>
    <row r="765">
      <c r="B765" s="49"/>
      <c r="D765" s="50"/>
    </row>
    <row r="766">
      <c r="B766" s="49"/>
      <c r="D766" s="50"/>
    </row>
    <row r="767">
      <c r="B767" s="49"/>
      <c r="D767" s="50"/>
    </row>
    <row r="768">
      <c r="B768" s="49"/>
      <c r="D768" s="50"/>
    </row>
    <row r="769">
      <c r="B769" s="49"/>
      <c r="D769" s="50"/>
    </row>
    <row r="770">
      <c r="B770" s="49"/>
      <c r="D770" s="50"/>
    </row>
    <row r="771">
      <c r="B771" s="49"/>
      <c r="D771" s="50"/>
    </row>
    <row r="772">
      <c r="B772" s="49"/>
      <c r="D772" s="50"/>
    </row>
    <row r="773">
      <c r="B773" s="49"/>
      <c r="D773" s="50"/>
    </row>
    <row r="774">
      <c r="B774" s="49"/>
      <c r="D774" s="50"/>
    </row>
    <row r="775">
      <c r="B775" s="49"/>
      <c r="D775" s="50"/>
    </row>
    <row r="776">
      <c r="B776" s="49"/>
      <c r="D776" s="50"/>
    </row>
    <row r="777">
      <c r="B777" s="49"/>
      <c r="D777" s="50"/>
    </row>
    <row r="778">
      <c r="B778" s="49"/>
      <c r="D778" s="50"/>
    </row>
    <row r="779">
      <c r="B779" s="49"/>
      <c r="D779" s="50"/>
    </row>
    <row r="780">
      <c r="B780" s="49"/>
      <c r="D780" s="50"/>
    </row>
    <row r="781">
      <c r="B781" s="49"/>
      <c r="D781" s="50"/>
    </row>
    <row r="782">
      <c r="B782" s="49"/>
      <c r="D782" s="50"/>
    </row>
    <row r="783">
      <c r="B783" s="49"/>
      <c r="D783" s="50"/>
    </row>
    <row r="784">
      <c r="B784" s="49"/>
      <c r="D784" s="50"/>
    </row>
    <row r="785">
      <c r="B785" s="49"/>
      <c r="D785" s="50"/>
    </row>
    <row r="786">
      <c r="B786" s="49"/>
      <c r="D786" s="50"/>
    </row>
    <row r="787">
      <c r="B787" s="49"/>
      <c r="D787" s="50"/>
    </row>
    <row r="788">
      <c r="B788" s="49"/>
      <c r="D788" s="50"/>
    </row>
    <row r="789">
      <c r="B789" s="49"/>
      <c r="D789" s="50"/>
    </row>
    <row r="790">
      <c r="B790" s="49"/>
      <c r="D790" s="50"/>
    </row>
    <row r="791">
      <c r="B791" s="49"/>
      <c r="D791" s="50"/>
    </row>
    <row r="792">
      <c r="B792" s="49"/>
      <c r="D792" s="50"/>
    </row>
    <row r="793">
      <c r="B793" s="49"/>
      <c r="D793" s="50"/>
    </row>
    <row r="794">
      <c r="B794" s="49"/>
      <c r="D794" s="50"/>
    </row>
    <row r="795">
      <c r="B795" s="49"/>
      <c r="D795" s="50"/>
    </row>
    <row r="796">
      <c r="B796" s="49"/>
      <c r="D796" s="50"/>
    </row>
    <row r="797">
      <c r="B797" s="49"/>
      <c r="D797" s="50"/>
    </row>
    <row r="798">
      <c r="B798" s="49"/>
      <c r="D798" s="50"/>
    </row>
    <row r="799">
      <c r="B799" s="49"/>
      <c r="D799" s="50"/>
    </row>
    <row r="800">
      <c r="B800" s="49"/>
      <c r="D800" s="50"/>
    </row>
    <row r="801">
      <c r="B801" s="49"/>
      <c r="D801" s="50"/>
    </row>
    <row r="802">
      <c r="B802" s="49"/>
      <c r="D802" s="50"/>
    </row>
    <row r="803">
      <c r="B803" s="49"/>
      <c r="D803" s="50"/>
    </row>
    <row r="804">
      <c r="B804" s="49"/>
      <c r="D804" s="50"/>
    </row>
    <row r="805">
      <c r="B805" s="49"/>
      <c r="D805" s="50"/>
    </row>
    <row r="806">
      <c r="B806" s="49"/>
      <c r="D806" s="50"/>
    </row>
    <row r="807">
      <c r="B807" s="49"/>
      <c r="D807" s="50"/>
    </row>
    <row r="808">
      <c r="B808" s="49"/>
      <c r="D808" s="50"/>
    </row>
    <row r="809">
      <c r="B809" s="49"/>
      <c r="D809" s="50"/>
    </row>
    <row r="810">
      <c r="B810" s="49"/>
      <c r="D810" s="50"/>
    </row>
    <row r="811">
      <c r="B811" s="49"/>
      <c r="D811" s="50"/>
    </row>
    <row r="812">
      <c r="B812" s="49"/>
      <c r="D812" s="50"/>
    </row>
    <row r="813">
      <c r="B813" s="49"/>
      <c r="D813" s="50"/>
    </row>
    <row r="814">
      <c r="B814" s="49"/>
      <c r="D814" s="50"/>
    </row>
    <row r="815">
      <c r="B815" s="49"/>
      <c r="D815" s="50"/>
    </row>
    <row r="816">
      <c r="B816" s="49"/>
      <c r="D816" s="50"/>
    </row>
    <row r="817">
      <c r="B817" s="49"/>
      <c r="D817" s="50"/>
    </row>
    <row r="818">
      <c r="B818" s="49"/>
      <c r="D818" s="50"/>
    </row>
    <row r="819">
      <c r="B819" s="49"/>
      <c r="D819" s="50"/>
    </row>
    <row r="820">
      <c r="B820" s="49"/>
      <c r="D820" s="50"/>
    </row>
    <row r="821">
      <c r="B821" s="49"/>
      <c r="D821" s="50"/>
    </row>
    <row r="822">
      <c r="B822" s="49"/>
      <c r="D822" s="50"/>
    </row>
    <row r="823">
      <c r="B823" s="49"/>
      <c r="D823" s="50"/>
    </row>
    <row r="824">
      <c r="B824" s="49"/>
      <c r="D824" s="50"/>
    </row>
    <row r="825">
      <c r="B825" s="49"/>
      <c r="D825" s="50"/>
    </row>
    <row r="826">
      <c r="B826" s="49"/>
      <c r="D826" s="50"/>
    </row>
    <row r="827">
      <c r="B827" s="49"/>
      <c r="D827" s="50"/>
    </row>
    <row r="828">
      <c r="B828" s="49"/>
      <c r="D828" s="50"/>
    </row>
    <row r="829">
      <c r="B829" s="49"/>
      <c r="D829" s="50"/>
    </row>
    <row r="830">
      <c r="B830" s="49"/>
      <c r="D830" s="50"/>
    </row>
    <row r="831">
      <c r="B831" s="49"/>
      <c r="D831" s="50"/>
    </row>
    <row r="832">
      <c r="B832" s="49"/>
      <c r="D832" s="50"/>
    </row>
    <row r="833">
      <c r="B833" s="49"/>
      <c r="D833" s="50"/>
    </row>
    <row r="834">
      <c r="B834" s="49"/>
      <c r="D834" s="50"/>
    </row>
    <row r="835">
      <c r="B835" s="49"/>
      <c r="D835" s="50"/>
    </row>
    <row r="836">
      <c r="B836" s="49"/>
      <c r="D836" s="50"/>
    </row>
    <row r="837">
      <c r="B837" s="49"/>
      <c r="D837" s="50"/>
    </row>
    <row r="838">
      <c r="B838" s="49"/>
      <c r="D838" s="50"/>
    </row>
    <row r="839">
      <c r="B839" s="49"/>
      <c r="D839" s="50"/>
    </row>
    <row r="840">
      <c r="B840" s="49"/>
      <c r="D840" s="50"/>
    </row>
    <row r="841">
      <c r="B841" s="49"/>
      <c r="D841" s="50"/>
    </row>
    <row r="842">
      <c r="B842" s="49"/>
      <c r="D842" s="50"/>
    </row>
    <row r="843">
      <c r="B843" s="49"/>
      <c r="D843" s="50"/>
    </row>
    <row r="844">
      <c r="B844" s="49"/>
      <c r="D844" s="50"/>
    </row>
    <row r="845">
      <c r="B845" s="49"/>
      <c r="D845" s="50"/>
    </row>
    <row r="846">
      <c r="B846" s="49"/>
      <c r="D846" s="50"/>
    </row>
    <row r="847">
      <c r="B847" s="49"/>
      <c r="D847" s="50"/>
    </row>
    <row r="848">
      <c r="B848" s="49"/>
      <c r="D848" s="50"/>
    </row>
    <row r="849">
      <c r="B849" s="49"/>
      <c r="D849" s="50"/>
    </row>
    <row r="850">
      <c r="B850" s="49"/>
      <c r="D850" s="50"/>
    </row>
    <row r="851">
      <c r="B851" s="49"/>
      <c r="D851" s="50"/>
    </row>
    <row r="852">
      <c r="B852" s="49"/>
      <c r="D852" s="50"/>
    </row>
    <row r="853">
      <c r="B853" s="49"/>
      <c r="D853" s="50"/>
    </row>
    <row r="854">
      <c r="B854" s="49"/>
      <c r="D854" s="50"/>
    </row>
    <row r="855">
      <c r="B855" s="49"/>
      <c r="D855" s="50"/>
    </row>
    <row r="856">
      <c r="B856" s="49"/>
      <c r="D856" s="50"/>
    </row>
    <row r="857">
      <c r="B857" s="49"/>
      <c r="D857" s="50"/>
    </row>
    <row r="858">
      <c r="B858" s="49"/>
      <c r="D858" s="50"/>
    </row>
    <row r="859">
      <c r="B859" s="49"/>
      <c r="D859" s="50"/>
    </row>
    <row r="860">
      <c r="B860" s="49"/>
      <c r="D860" s="50"/>
    </row>
    <row r="861">
      <c r="B861" s="49"/>
      <c r="D861" s="50"/>
    </row>
    <row r="862">
      <c r="B862" s="49"/>
      <c r="D862" s="50"/>
    </row>
    <row r="863">
      <c r="B863" s="49"/>
      <c r="D863" s="50"/>
    </row>
    <row r="864">
      <c r="B864" s="49"/>
      <c r="D864" s="50"/>
    </row>
    <row r="865">
      <c r="B865" s="49"/>
      <c r="D865" s="50"/>
    </row>
    <row r="866">
      <c r="B866" s="49"/>
      <c r="D866" s="50"/>
    </row>
    <row r="867">
      <c r="B867" s="49"/>
      <c r="D867" s="50"/>
    </row>
    <row r="868">
      <c r="B868" s="49"/>
      <c r="D868" s="50"/>
    </row>
    <row r="869">
      <c r="B869" s="49"/>
      <c r="D869" s="50"/>
    </row>
    <row r="870">
      <c r="B870" s="49"/>
      <c r="D870" s="50"/>
    </row>
    <row r="871">
      <c r="B871" s="49"/>
      <c r="D871" s="50"/>
    </row>
    <row r="872">
      <c r="B872" s="49"/>
      <c r="D872" s="50"/>
    </row>
    <row r="873">
      <c r="B873" s="49"/>
      <c r="D873" s="50"/>
    </row>
    <row r="874">
      <c r="B874" s="49"/>
      <c r="D874" s="50"/>
    </row>
    <row r="875">
      <c r="B875" s="49"/>
      <c r="D875" s="50"/>
    </row>
    <row r="876">
      <c r="B876" s="49"/>
      <c r="D876" s="50"/>
    </row>
    <row r="877">
      <c r="B877" s="49"/>
      <c r="D877" s="50"/>
    </row>
    <row r="878">
      <c r="B878" s="49"/>
      <c r="D878" s="50"/>
    </row>
    <row r="879">
      <c r="B879" s="49"/>
      <c r="D879" s="50"/>
    </row>
    <row r="880">
      <c r="B880" s="49"/>
      <c r="D880" s="50"/>
    </row>
    <row r="881">
      <c r="B881" s="49"/>
      <c r="D881" s="50"/>
    </row>
    <row r="882">
      <c r="B882" s="49"/>
      <c r="D882" s="50"/>
    </row>
    <row r="883">
      <c r="B883" s="49"/>
      <c r="D883" s="50"/>
    </row>
    <row r="884">
      <c r="B884" s="49"/>
      <c r="D884" s="50"/>
    </row>
    <row r="885">
      <c r="B885" s="49"/>
      <c r="D885" s="50"/>
    </row>
    <row r="886">
      <c r="B886" s="49"/>
      <c r="D886" s="50"/>
    </row>
    <row r="887">
      <c r="B887" s="49"/>
      <c r="D887" s="50"/>
    </row>
    <row r="888">
      <c r="B888" s="49"/>
      <c r="D888" s="50"/>
    </row>
    <row r="889">
      <c r="B889" s="49"/>
      <c r="D889" s="50"/>
    </row>
    <row r="890">
      <c r="B890" s="49"/>
      <c r="D890" s="50"/>
    </row>
    <row r="891">
      <c r="B891" s="49"/>
      <c r="D891" s="50"/>
    </row>
    <row r="892">
      <c r="B892" s="49"/>
      <c r="D892" s="50"/>
    </row>
    <row r="893">
      <c r="B893" s="49"/>
      <c r="D893" s="50"/>
    </row>
    <row r="894">
      <c r="B894" s="49"/>
      <c r="D894" s="50"/>
    </row>
    <row r="895">
      <c r="B895" s="49"/>
      <c r="D895" s="50"/>
    </row>
    <row r="896">
      <c r="B896" s="49"/>
      <c r="D896" s="50"/>
    </row>
    <row r="897">
      <c r="B897" s="49"/>
      <c r="D897" s="50"/>
    </row>
    <row r="898">
      <c r="B898" s="49"/>
      <c r="D898" s="50"/>
    </row>
    <row r="899">
      <c r="B899" s="49"/>
      <c r="D899" s="50"/>
    </row>
    <row r="900">
      <c r="B900" s="49"/>
      <c r="D900" s="50"/>
    </row>
    <row r="901">
      <c r="B901" s="49"/>
      <c r="D901" s="50"/>
    </row>
    <row r="902">
      <c r="B902" s="49"/>
      <c r="D902" s="50"/>
    </row>
    <row r="903">
      <c r="B903" s="49"/>
      <c r="D903" s="50"/>
    </row>
    <row r="904">
      <c r="B904" s="49"/>
      <c r="D904" s="50"/>
    </row>
    <row r="905">
      <c r="B905" s="49"/>
      <c r="D905" s="50"/>
    </row>
    <row r="906">
      <c r="B906" s="49"/>
      <c r="D906" s="50"/>
    </row>
    <row r="907">
      <c r="B907" s="49"/>
      <c r="D907" s="50"/>
    </row>
    <row r="908">
      <c r="B908" s="49"/>
      <c r="D908" s="50"/>
    </row>
    <row r="909">
      <c r="B909" s="49"/>
      <c r="D909" s="50"/>
    </row>
    <row r="910">
      <c r="B910" s="49"/>
      <c r="D910" s="50"/>
    </row>
    <row r="911">
      <c r="B911" s="49"/>
      <c r="D911" s="50"/>
    </row>
    <row r="912">
      <c r="B912" s="49"/>
      <c r="D912" s="50"/>
    </row>
    <row r="913">
      <c r="B913" s="49"/>
      <c r="D913" s="50"/>
    </row>
    <row r="914">
      <c r="B914" s="49"/>
      <c r="D914" s="50"/>
    </row>
    <row r="915">
      <c r="B915" s="49"/>
      <c r="D915" s="50"/>
    </row>
    <row r="916">
      <c r="B916" s="49"/>
      <c r="D916" s="50"/>
    </row>
    <row r="917">
      <c r="B917" s="49"/>
      <c r="D917" s="50"/>
    </row>
    <row r="918">
      <c r="B918" s="49"/>
      <c r="D918" s="50"/>
    </row>
    <row r="919">
      <c r="B919" s="49"/>
      <c r="D919" s="50"/>
    </row>
    <row r="920">
      <c r="B920" s="49"/>
      <c r="D920" s="50"/>
    </row>
    <row r="921">
      <c r="B921" s="49"/>
      <c r="D921" s="50"/>
    </row>
    <row r="922">
      <c r="B922" s="49"/>
      <c r="D922" s="50"/>
    </row>
    <row r="923">
      <c r="B923" s="49"/>
      <c r="D923" s="50"/>
    </row>
    <row r="924">
      <c r="B924" s="49"/>
      <c r="D924" s="50"/>
    </row>
    <row r="925">
      <c r="B925" s="49"/>
      <c r="D925" s="50"/>
    </row>
    <row r="926">
      <c r="B926" s="49"/>
      <c r="D926" s="50"/>
    </row>
    <row r="927">
      <c r="B927" s="49"/>
      <c r="D927" s="50"/>
    </row>
    <row r="928">
      <c r="B928" s="49"/>
      <c r="D928" s="50"/>
    </row>
    <row r="929">
      <c r="B929" s="49"/>
      <c r="D929" s="50"/>
    </row>
    <row r="930">
      <c r="B930" s="49"/>
      <c r="D930" s="50"/>
    </row>
    <row r="931">
      <c r="B931" s="49"/>
      <c r="D931" s="50"/>
    </row>
    <row r="932">
      <c r="B932" s="49"/>
      <c r="D932" s="50"/>
    </row>
    <row r="933">
      <c r="B933" s="49"/>
      <c r="D933" s="50"/>
    </row>
    <row r="934">
      <c r="B934" s="49"/>
      <c r="D934" s="50"/>
    </row>
    <row r="935">
      <c r="B935" s="49"/>
      <c r="D935" s="50"/>
    </row>
    <row r="936">
      <c r="B936" s="49"/>
      <c r="D936" s="50"/>
    </row>
    <row r="937">
      <c r="B937" s="49"/>
      <c r="D937" s="50"/>
    </row>
    <row r="938">
      <c r="B938" s="49"/>
      <c r="D938" s="50"/>
    </row>
    <row r="939">
      <c r="B939" s="49"/>
      <c r="D939" s="50"/>
    </row>
    <row r="940">
      <c r="B940" s="49"/>
      <c r="D940" s="50"/>
    </row>
    <row r="941">
      <c r="B941" s="49"/>
      <c r="D941" s="50"/>
    </row>
    <row r="942">
      <c r="B942" s="49"/>
      <c r="D942" s="50"/>
    </row>
    <row r="943">
      <c r="B943" s="49"/>
      <c r="D943" s="50"/>
    </row>
    <row r="944">
      <c r="B944" s="49"/>
      <c r="D944" s="50"/>
    </row>
    <row r="945">
      <c r="B945" s="49"/>
      <c r="D945" s="50"/>
    </row>
    <row r="946">
      <c r="B946" s="49"/>
      <c r="D946" s="50"/>
    </row>
    <row r="947">
      <c r="B947" s="49"/>
      <c r="D947" s="50"/>
    </row>
    <row r="948">
      <c r="B948" s="49"/>
      <c r="D948" s="50"/>
    </row>
    <row r="949">
      <c r="B949" s="49"/>
      <c r="D949" s="50"/>
    </row>
    <row r="950">
      <c r="B950" s="49"/>
      <c r="D950" s="50"/>
    </row>
    <row r="951">
      <c r="B951" s="49"/>
      <c r="D951" s="50"/>
    </row>
    <row r="952">
      <c r="B952" s="49"/>
      <c r="D952" s="50"/>
    </row>
    <row r="953">
      <c r="B953" s="49"/>
      <c r="D953" s="50"/>
    </row>
    <row r="954">
      <c r="B954" s="49"/>
      <c r="D954" s="50"/>
    </row>
    <row r="955">
      <c r="B955" s="49"/>
      <c r="D955" s="50"/>
    </row>
    <row r="956">
      <c r="B956" s="49"/>
      <c r="D956" s="50"/>
    </row>
    <row r="957">
      <c r="B957" s="49"/>
      <c r="D957" s="50"/>
    </row>
    <row r="958">
      <c r="B958" s="49"/>
      <c r="D958" s="50"/>
    </row>
    <row r="959">
      <c r="B959" s="49"/>
      <c r="D959" s="50"/>
    </row>
    <row r="960">
      <c r="B960" s="49"/>
      <c r="D960" s="50"/>
    </row>
    <row r="961">
      <c r="B961" s="49"/>
      <c r="D961" s="50"/>
    </row>
    <row r="962">
      <c r="B962" s="49"/>
      <c r="D962" s="50"/>
    </row>
    <row r="963">
      <c r="B963" s="49"/>
      <c r="D963" s="50"/>
    </row>
    <row r="964">
      <c r="B964" s="49"/>
      <c r="D964" s="50"/>
    </row>
    <row r="965">
      <c r="B965" s="49"/>
      <c r="D965" s="50"/>
    </row>
    <row r="966">
      <c r="B966" s="49"/>
      <c r="D966" s="50"/>
    </row>
    <row r="967">
      <c r="B967" s="49"/>
      <c r="D967" s="50"/>
    </row>
    <row r="968">
      <c r="B968" s="49"/>
      <c r="D968" s="50"/>
    </row>
    <row r="969">
      <c r="B969" s="49"/>
      <c r="D969" s="50"/>
    </row>
    <row r="970">
      <c r="B970" s="49"/>
      <c r="D970" s="50"/>
    </row>
    <row r="971">
      <c r="B971" s="49"/>
      <c r="D971" s="50"/>
    </row>
    <row r="972">
      <c r="B972" s="49"/>
      <c r="D972" s="50"/>
    </row>
    <row r="973">
      <c r="B973" s="49"/>
      <c r="D973" s="50"/>
    </row>
    <row r="974">
      <c r="B974" s="49"/>
      <c r="D974" s="50"/>
    </row>
    <row r="975">
      <c r="B975" s="49"/>
      <c r="D975" s="50"/>
    </row>
    <row r="976">
      <c r="B976" s="49"/>
      <c r="D976" s="50"/>
    </row>
    <row r="977">
      <c r="B977" s="49"/>
      <c r="D977" s="50"/>
    </row>
    <row r="978">
      <c r="B978" s="49"/>
      <c r="D978" s="50"/>
    </row>
    <row r="979">
      <c r="B979" s="49"/>
      <c r="D979" s="50"/>
    </row>
    <row r="980">
      <c r="B980" s="49"/>
      <c r="D980" s="50"/>
    </row>
    <row r="981">
      <c r="B981" s="49"/>
      <c r="D981" s="50"/>
    </row>
    <row r="982">
      <c r="B982" s="49"/>
      <c r="D982" s="50"/>
    </row>
    <row r="983">
      <c r="B983" s="49"/>
      <c r="D983" s="50"/>
    </row>
    <row r="984">
      <c r="B984" s="49"/>
      <c r="D984" s="50"/>
    </row>
    <row r="985">
      <c r="B985" s="49"/>
      <c r="D985" s="50"/>
    </row>
    <row r="986">
      <c r="B986" s="49"/>
      <c r="D986" s="50"/>
    </row>
    <row r="987">
      <c r="B987" s="49"/>
      <c r="D987" s="50"/>
    </row>
    <row r="988">
      <c r="B988" s="49"/>
      <c r="D988" s="50"/>
    </row>
    <row r="989">
      <c r="B989" s="49"/>
      <c r="D989" s="50"/>
    </row>
    <row r="990">
      <c r="B990" s="49"/>
      <c r="D990" s="50"/>
    </row>
    <row r="991">
      <c r="B991" s="49"/>
      <c r="D991" s="50"/>
    </row>
    <row r="992">
      <c r="B992" s="49"/>
      <c r="D992" s="50"/>
    </row>
    <row r="993">
      <c r="B993" s="49"/>
      <c r="D993" s="50"/>
    </row>
    <row r="994">
      <c r="B994" s="49"/>
      <c r="D994" s="50"/>
    </row>
    <row r="995">
      <c r="B995" s="49"/>
      <c r="D995" s="50"/>
    </row>
    <row r="996">
      <c r="B996" s="49"/>
      <c r="D996" s="50"/>
    </row>
    <row r="997">
      <c r="B997" s="49"/>
      <c r="D997" s="50"/>
    </row>
    <row r="998">
      <c r="B998" s="49"/>
      <c r="D998" s="50"/>
    </row>
    <row r="999">
      <c r="B999" s="49"/>
      <c r="D999" s="50"/>
    </row>
    <row r="1000">
      <c r="B1000" s="49"/>
      <c r="D1000" s="50"/>
    </row>
    <row r="1001">
      <c r="B1001" s="49"/>
      <c r="D1001" s="50"/>
    </row>
    <row r="1002">
      <c r="B1002" s="49"/>
      <c r="D1002" s="50"/>
    </row>
    <row r="1003">
      <c r="B1003" s="49"/>
      <c r="D1003" s="50"/>
    </row>
    <row r="1004">
      <c r="B1004" s="49"/>
      <c r="D1004" s="50"/>
    </row>
    <row r="1005">
      <c r="B1005" s="49"/>
      <c r="D1005" s="50"/>
    </row>
    <row r="1006">
      <c r="B1006" s="49"/>
      <c r="D1006" s="50"/>
    </row>
    <row r="1007">
      <c r="B1007" s="49"/>
      <c r="D1007" s="50"/>
    </row>
    <row r="1008">
      <c r="B1008" s="49"/>
      <c r="D1008" s="50"/>
    </row>
    <row r="1009">
      <c r="B1009" s="49"/>
      <c r="D1009" s="50"/>
    </row>
    <row r="1010">
      <c r="B1010" s="49"/>
      <c r="D1010" s="50"/>
    </row>
    <row r="1011">
      <c r="B1011" s="49"/>
      <c r="D1011" s="50"/>
    </row>
    <row r="1012">
      <c r="B1012" s="49"/>
      <c r="D1012" s="50"/>
    </row>
    <row r="1013">
      <c r="B1013" s="49"/>
      <c r="D1013" s="50"/>
    </row>
    <row r="1014">
      <c r="B1014" s="49"/>
      <c r="D1014" s="50"/>
    </row>
    <row r="1015">
      <c r="B1015" s="49"/>
      <c r="D1015" s="50"/>
    </row>
    <row r="1016">
      <c r="B1016" s="49"/>
      <c r="D1016" s="50"/>
    </row>
    <row r="1017">
      <c r="B1017" s="49"/>
      <c r="D1017" s="50"/>
    </row>
    <row r="1018">
      <c r="B1018" s="49"/>
      <c r="D1018" s="50"/>
    </row>
    <row r="1019">
      <c r="B1019" s="49"/>
      <c r="D1019" s="50"/>
    </row>
    <row r="1020">
      <c r="B1020" s="49"/>
      <c r="D1020" s="50"/>
    </row>
    <row r="1021">
      <c r="B1021" s="49"/>
      <c r="D1021" s="50"/>
    </row>
    <row r="1022">
      <c r="B1022" s="49"/>
      <c r="D1022" s="50"/>
    </row>
    <row r="1023">
      <c r="B1023" s="49"/>
      <c r="D1023" s="50"/>
    </row>
    <row r="1024">
      <c r="B1024" s="49"/>
      <c r="D1024" s="50"/>
    </row>
    <row r="1025">
      <c r="B1025" s="49"/>
      <c r="D1025" s="50"/>
    </row>
    <row r="1026">
      <c r="B1026" s="49"/>
      <c r="D1026" s="50"/>
    </row>
    <row r="1027">
      <c r="B1027" s="49"/>
      <c r="D1027" s="50"/>
    </row>
    <row r="1028">
      <c r="B1028" s="49"/>
      <c r="D1028" s="50"/>
    </row>
    <row r="1029">
      <c r="B1029" s="49"/>
      <c r="D1029" s="50"/>
    </row>
    <row r="1030">
      <c r="B1030" s="49"/>
      <c r="D1030" s="50"/>
    </row>
    <row r="1031">
      <c r="B1031" s="49"/>
      <c r="D1031" s="50"/>
    </row>
    <row r="1032">
      <c r="B1032" s="49"/>
      <c r="D1032" s="50"/>
    </row>
    <row r="1033">
      <c r="B1033" s="49"/>
      <c r="D1033" s="50"/>
    </row>
    <row r="1034">
      <c r="B1034" s="49"/>
      <c r="D1034" s="50"/>
    </row>
    <row r="1035">
      <c r="B1035" s="49"/>
      <c r="D1035" s="50"/>
    </row>
    <row r="1036">
      <c r="B1036" s="49"/>
      <c r="D1036" s="50"/>
    </row>
    <row r="1037">
      <c r="B1037" s="49"/>
      <c r="D1037" s="50"/>
    </row>
    <row r="1038">
      <c r="B1038" s="49"/>
      <c r="D1038" s="50"/>
    </row>
    <row r="1039">
      <c r="B1039" s="49"/>
      <c r="D1039" s="50"/>
    </row>
    <row r="1040">
      <c r="B1040" s="49"/>
      <c r="D1040" s="50"/>
    </row>
    <row r="1041">
      <c r="B1041" s="49"/>
      <c r="D1041" s="50"/>
    </row>
    <row r="1042">
      <c r="B1042" s="49"/>
      <c r="D1042" s="50"/>
    </row>
    <row r="1043">
      <c r="B1043" s="49"/>
      <c r="D1043" s="50"/>
    </row>
    <row r="1044">
      <c r="B1044" s="49"/>
      <c r="D1044" s="50"/>
    </row>
    <row r="1045">
      <c r="B1045" s="49"/>
      <c r="D1045" s="50"/>
    </row>
    <row r="1046">
      <c r="B1046" s="49"/>
      <c r="D1046" s="50"/>
    </row>
    <row r="1047">
      <c r="B1047" s="49"/>
      <c r="D1047" s="50"/>
    </row>
    <row r="1048">
      <c r="B1048" s="49"/>
      <c r="D1048" s="50"/>
    </row>
    <row r="1049">
      <c r="B1049" s="49"/>
      <c r="D1049" s="50"/>
    </row>
    <row r="1050">
      <c r="B1050" s="49"/>
      <c r="D1050" s="50"/>
    </row>
    <row r="1051">
      <c r="B1051" s="49"/>
      <c r="D1051" s="50"/>
    </row>
    <row r="1052">
      <c r="B1052" s="49"/>
      <c r="D1052" s="50"/>
    </row>
    <row r="1053">
      <c r="B1053" s="49"/>
      <c r="D1053" s="50"/>
    </row>
    <row r="1054">
      <c r="B1054" s="49"/>
      <c r="D1054" s="50"/>
    </row>
    <row r="1055">
      <c r="B1055" s="49"/>
      <c r="D1055" s="50"/>
    </row>
    <row r="1056">
      <c r="B1056" s="49"/>
      <c r="D1056" s="50"/>
    </row>
    <row r="1057">
      <c r="B1057" s="49"/>
      <c r="D1057" s="50"/>
    </row>
    <row r="1058">
      <c r="B1058" s="49"/>
      <c r="D1058" s="50"/>
    </row>
    <row r="1059">
      <c r="B1059" s="49"/>
      <c r="D1059" s="50"/>
    </row>
    <row r="1060">
      <c r="B1060" s="49"/>
      <c r="D1060" s="50"/>
    </row>
    <row r="1061">
      <c r="B1061" s="49"/>
      <c r="D1061" s="50"/>
    </row>
    <row r="1062">
      <c r="B1062" s="49"/>
      <c r="D1062" s="50"/>
    </row>
    <row r="1063">
      <c r="B1063" s="49"/>
      <c r="D1063" s="50"/>
    </row>
    <row r="1064">
      <c r="B1064" s="49"/>
      <c r="D1064" s="50"/>
    </row>
    <row r="1065">
      <c r="B1065" s="49"/>
      <c r="D1065" s="50"/>
    </row>
    <row r="1066">
      <c r="B1066" s="49"/>
      <c r="D1066" s="50"/>
    </row>
    <row r="1067">
      <c r="B1067" s="49"/>
      <c r="D1067" s="50"/>
    </row>
    <row r="1068">
      <c r="B1068" s="49"/>
      <c r="D1068" s="50"/>
    </row>
    <row r="1069">
      <c r="B1069" s="49"/>
      <c r="D1069" s="50"/>
    </row>
    <row r="1070">
      <c r="B1070" s="49"/>
      <c r="D1070" s="50"/>
    </row>
    <row r="1071">
      <c r="B1071" s="49"/>
      <c r="D1071" s="50"/>
    </row>
    <row r="1072">
      <c r="B1072" s="49"/>
      <c r="D1072" s="50"/>
    </row>
    <row r="1073">
      <c r="B1073" s="49"/>
      <c r="D1073" s="50"/>
    </row>
    <row r="1074">
      <c r="B1074" s="49"/>
      <c r="D1074" s="50"/>
    </row>
    <row r="1075">
      <c r="B1075" s="49"/>
      <c r="D1075" s="50"/>
    </row>
    <row r="1076">
      <c r="B1076" s="49"/>
      <c r="D1076" s="50"/>
    </row>
    <row r="1077">
      <c r="B1077" s="49"/>
      <c r="D1077" s="50"/>
    </row>
    <row r="1078">
      <c r="B1078" s="49"/>
      <c r="D1078" s="50"/>
    </row>
    <row r="1079">
      <c r="B1079" s="49"/>
      <c r="D1079" s="50"/>
    </row>
    <row r="1080">
      <c r="B1080" s="49"/>
      <c r="D1080" s="50"/>
    </row>
    <row r="1081">
      <c r="B1081" s="49"/>
      <c r="D1081" s="50"/>
    </row>
    <row r="1082">
      <c r="B1082" s="49"/>
      <c r="D1082" s="50"/>
    </row>
    <row r="1083">
      <c r="B1083" s="49"/>
      <c r="D1083" s="50"/>
    </row>
    <row r="1084">
      <c r="B1084" s="49"/>
      <c r="D1084" s="50"/>
    </row>
    <row r="1085">
      <c r="B1085" s="49"/>
      <c r="D1085" s="50"/>
    </row>
    <row r="1086">
      <c r="B1086" s="49"/>
      <c r="D1086" s="50"/>
    </row>
    <row r="1087">
      <c r="B1087" s="49"/>
      <c r="D1087" s="50"/>
    </row>
    <row r="1088">
      <c r="B1088" s="49"/>
      <c r="D1088" s="50"/>
    </row>
    <row r="1089">
      <c r="B1089" s="49"/>
      <c r="D1089" s="50"/>
    </row>
    <row r="1090">
      <c r="B1090" s="49"/>
      <c r="D1090" s="50"/>
    </row>
    <row r="1091">
      <c r="B1091" s="49"/>
      <c r="D1091" s="50"/>
    </row>
    <row r="1092">
      <c r="B1092" s="49"/>
      <c r="D1092" s="50"/>
    </row>
    <row r="1093">
      <c r="B1093" s="49"/>
      <c r="D1093" s="50"/>
    </row>
    <row r="1094">
      <c r="B1094" s="49"/>
      <c r="D1094" s="50"/>
    </row>
    <row r="1095">
      <c r="B1095" s="49"/>
      <c r="D1095" s="50"/>
    </row>
    <row r="1096">
      <c r="B1096" s="49"/>
      <c r="D1096" s="50"/>
    </row>
    <row r="1097">
      <c r="B1097" s="49"/>
      <c r="D1097" s="50"/>
    </row>
    <row r="1098">
      <c r="B1098" s="49"/>
      <c r="D1098" s="50"/>
    </row>
    <row r="1099">
      <c r="B1099" s="49"/>
      <c r="D1099" s="50"/>
    </row>
    <row r="1100">
      <c r="B1100" s="49"/>
      <c r="D1100" s="50"/>
    </row>
    <row r="1101">
      <c r="B1101" s="49"/>
      <c r="D1101" s="50"/>
    </row>
    <row r="1102">
      <c r="B1102" s="49"/>
      <c r="D1102" s="50"/>
    </row>
    <row r="1103">
      <c r="B1103" s="49"/>
      <c r="D1103" s="50"/>
    </row>
    <row r="1104">
      <c r="B1104" s="49"/>
      <c r="D1104" s="50"/>
    </row>
    <row r="1105">
      <c r="B1105" s="49"/>
      <c r="D1105" s="50"/>
    </row>
    <row r="1106">
      <c r="B1106" s="49"/>
      <c r="D1106" s="50"/>
    </row>
    <row r="1107">
      <c r="B1107" s="49"/>
      <c r="D1107" s="50"/>
    </row>
    <row r="1108">
      <c r="B1108" s="49"/>
      <c r="D1108" s="50"/>
    </row>
    <row r="1109">
      <c r="B1109" s="49"/>
      <c r="D1109" s="50"/>
    </row>
    <row r="1110">
      <c r="B1110" s="49"/>
      <c r="D1110" s="50"/>
    </row>
    <row r="1111">
      <c r="B1111" s="49"/>
      <c r="D1111" s="50"/>
    </row>
    <row r="1112">
      <c r="B1112" s="49"/>
      <c r="D1112" s="50"/>
    </row>
    <row r="1113">
      <c r="B1113" s="49"/>
      <c r="D1113" s="50"/>
    </row>
    <row r="1114">
      <c r="B1114" s="49"/>
      <c r="D1114" s="50"/>
    </row>
    <row r="1115">
      <c r="B1115" s="49"/>
      <c r="D1115" s="50"/>
    </row>
    <row r="1116">
      <c r="B1116" s="49"/>
      <c r="D1116" s="50"/>
    </row>
  </sheetData>
  <hyperlinks>
    <hyperlink r:id="rId1" ref="E2"/>
    <hyperlink r:id="rId2" ref="E3"/>
    <hyperlink r:id="rId3" ref="E4"/>
    <hyperlink r:id="rId4" ref="E6"/>
    <hyperlink r:id="rId5" ref="E7"/>
    <hyperlink r:id="rId6" ref="E8"/>
    <hyperlink r:id="rId7" ref="E9"/>
    <hyperlink r:id="rId8" ref="E10"/>
    <hyperlink r:id="rId9" ref="E11"/>
    <hyperlink r:id="rId10" ref="E12"/>
    <hyperlink r:id="rId11" ref="E13"/>
    <hyperlink r:id="rId12" ref="E14"/>
    <hyperlink r:id="rId13" ref="E15"/>
    <hyperlink r:id="rId14" ref="E16"/>
    <hyperlink r:id="rId15" ref="E17"/>
    <hyperlink r:id="rId16" ref="E18"/>
    <hyperlink r:id="rId17" ref="E19"/>
    <hyperlink r:id="rId18" ref="E20"/>
    <hyperlink r:id="rId19" ref="E21"/>
    <hyperlink r:id="rId20" ref="E22"/>
    <hyperlink r:id="rId21" ref="E23"/>
    <hyperlink r:id="rId22" ref="E24"/>
    <hyperlink r:id="rId23" ref="E25"/>
    <hyperlink r:id="rId24" ref="E26"/>
    <hyperlink r:id="rId25" ref="E27"/>
    <hyperlink r:id="rId26" ref="E28"/>
    <hyperlink r:id="rId27" ref="E29"/>
    <hyperlink r:id="rId28" ref="E30"/>
    <hyperlink r:id="rId29" ref="E31"/>
    <hyperlink r:id="rId30" ref="E32"/>
    <hyperlink r:id="rId31" ref="E33"/>
    <hyperlink r:id="rId32" ref="E34"/>
    <hyperlink r:id="rId33" ref="E35"/>
    <hyperlink r:id="rId34" ref="E36"/>
    <hyperlink r:id="rId35" ref="E37"/>
    <hyperlink r:id="rId36" ref="E38"/>
    <hyperlink r:id="rId37" ref="E39"/>
    <hyperlink r:id="rId38" ref="E40"/>
    <hyperlink r:id="rId39" ref="E41"/>
    <hyperlink r:id="rId40" ref="E42"/>
    <hyperlink r:id="rId41" ref="E43"/>
    <hyperlink r:id="rId42" ref="E44"/>
    <hyperlink r:id="rId43" ref="E45"/>
    <hyperlink r:id="rId44" ref="E46"/>
    <hyperlink r:id="rId45" ref="E47"/>
    <hyperlink r:id="rId46" ref="E48"/>
    <hyperlink r:id="rId47" ref="E49"/>
    <hyperlink r:id="rId48" ref="E50"/>
    <hyperlink r:id="rId49" ref="E51"/>
    <hyperlink r:id="rId50" ref="E52"/>
    <hyperlink r:id="rId51" ref="E53"/>
    <hyperlink r:id="rId52" ref="E54"/>
    <hyperlink r:id="rId53" ref="E55"/>
    <hyperlink r:id="rId54" ref="E56"/>
    <hyperlink r:id="rId55" ref="E57"/>
    <hyperlink r:id="rId56" ref="E58"/>
    <hyperlink r:id="rId57" ref="E59"/>
    <hyperlink r:id="rId58" ref="E60"/>
    <hyperlink r:id="rId59" ref="E61"/>
    <hyperlink r:id="rId60" ref="E62"/>
    <hyperlink r:id="rId61" ref="E63"/>
    <hyperlink r:id="rId62" ref="E64"/>
    <hyperlink r:id="rId63" ref="E65"/>
    <hyperlink r:id="rId64" ref="E66"/>
    <hyperlink r:id="rId65" ref="E67"/>
    <hyperlink r:id="rId66" ref="E68"/>
    <hyperlink r:id="rId67" ref="E69"/>
    <hyperlink r:id="rId68" ref="E70"/>
    <hyperlink r:id="rId69" ref="E71"/>
    <hyperlink r:id="rId70" ref="E72"/>
    <hyperlink r:id="rId71" ref="E73"/>
    <hyperlink r:id="rId72" ref="E74"/>
    <hyperlink r:id="rId73" ref="E75"/>
    <hyperlink r:id="rId74" ref="E76"/>
    <hyperlink r:id="rId75" ref="E77"/>
    <hyperlink r:id="rId76" ref="E78"/>
    <hyperlink r:id="rId77" ref="E79"/>
    <hyperlink r:id="rId78" ref="E80"/>
    <hyperlink r:id="rId79" ref="E82"/>
    <hyperlink r:id="rId80" ref="E83"/>
    <hyperlink r:id="rId81" ref="E84"/>
    <hyperlink r:id="rId82" ref="E85"/>
    <hyperlink r:id="rId83" ref="E86"/>
    <hyperlink r:id="rId84" ref="E87"/>
    <hyperlink r:id="rId85" ref="E88"/>
    <hyperlink r:id="rId86" ref="E89"/>
    <hyperlink r:id="rId87" ref="E90"/>
    <hyperlink r:id="rId88" ref="E91"/>
    <hyperlink r:id="rId89" ref="E92"/>
    <hyperlink r:id="rId90" location="!/" ref="E93"/>
    <hyperlink r:id="rId91" ref="E94"/>
    <hyperlink r:id="rId92" ref="E95"/>
    <hyperlink r:id="rId93" ref="E96"/>
    <hyperlink r:id="rId94" ref="E97"/>
    <hyperlink r:id="rId95" ref="E98"/>
    <hyperlink r:id="rId96" ref="E99"/>
    <hyperlink r:id="rId97" ref="E100"/>
    <hyperlink r:id="rId98" ref="E101"/>
    <hyperlink r:id="rId99" ref="E102"/>
    <hyperlink r:id="rId100" ref="E103"/>
    <hyperlink r:id="rId101" ref="E104"/>
    <hyperlink r:id="rId102" ref="E105"/>
    <hyperlink r:id="rId103" ref="E106"/>
    <hyperlink r:id="rId104" ref="E107"/>
    <hyperlink r:id="rId105" ref="B108"/>
    <hyperlink r:id="rId106" ref="E108"/>
    <hyperlink r:id="rId107" ref="E109"/>
    <hyperlink r:id="rId108" ref="E110"/>
    <hyperlink r:id="rId109" ref="E111"/>
    <hyperlink r:id="rId110" ref="E112"/>
    <hyperlink r:id="rId111" location="summary" ref="E114"/>
    <hyperlink r:id="rId112" ref="E115"/>
    <hyperlink r:id="rId113" ref="E116"/>
    <hyperlink r:id="rId114" ref="E117"/>
    <hyperlink r:id="rId115" ref="E118"/>
    <hyperlink r:id="rId116" ref="E119"/>
    <hyperlink r:id="rId117" ref="E120"/>
    <hyperlink r:id="rId118" ref="E121"/>
    <hyperlink r:id="rId119" ref="E122"/>
    <hyperlink r:id="rId120" ref="E123"/>
    <hyperlink r:id="rId121" ref="E124"/>
    <hyperlink r:id="rId122" ref="E125"/>
    <hyperlink r:id="rId123" ref="E126"/>
    <hyperlink r:id="rId124" ref="E127"/>
    <hyperlink r:id="rId125" ref="E128"/>
    <hyperlink r:id="rId126" ref="E129"/>
    <hyperlink r:id="rId127" ref="E130"/>
    <hyperlink r:id="rId128" ref="E131"/>
    <hyperlink r:id="rId129" ref="E132"/>
    <hyperlink r:id="rId130" ref="E133"/>
    <hyperlink r:id="rId131" ref="E134"/>
    <hyperlink r:id="rId132" ref="E135"/>
    <hyperlink r:id="rId133" ref="E136"/>
    <hyperlink r:id="rId134" ref="E137"/>
    <hyperlink r:id="rId135" ref="E138"/>
    <hyperlink r:id="rId136" ref="E139"/>
    <hyperlink r:id="rId137" ref="E140"/>
    <hyperlink r:id="rId138" ref="E141"/>
    <hyperlink r:id="rId139" ref="E142"/>
    <hyperlink r:id="rId140" ref="E143"/>
    <hyperlink r:id="rId141" ref="E144"/>
    <hyperlink r:id="rId142" ref="E145"/>
    <hyperlink r:id="rId143" ref="E146"/>
    <hyperlink r:id="rId144" ref="E147"/>
    <hyperlink r:id="rId145" ref="E148"/>
    <hyperlink r:id="rId146" ref="E149"/>
    <hyperlink r:id="rId147" ref="E150"/>
    <hyperlink r:id="rId148" ref="E151"/>
    <hyperlink r:id="rId149" ref="E152"/>
    <hyperlink r:id="rId150" ref="E153"/>
    <hyperlink r:id="rId151" ref="E154"/>
    <hyperlink r:id="rId152" ref="E155"/>
    <hyperlink r:id="rId153" ref="E156"/>
    <hyperlink r:id="rId154" ref="E157"/>
    <hyperlink r:id="rId155" ref="E158"/>
    <hyperlink r:id="rId156" ref="E159"/>
    <hyperlink r:id="rId157" ref="E160"/>
    <hyperlink r:id="rId158" ref="E161"/>
    <hyperlink r:id="rId159" ref="E162"/>
    <hyperlink r:id="rId160" ref="E163"/>
    <hyperlink r:id="rId161" ref="E164"/>
    <hyperlink r:id="rId162" ref="E165"/>
    <hyperlink r:id="rId163" ref="E166"/>
    <hyperlink r:id="rId164" ref="E167"/>
    <hyperlink r:id="rId165" ref="E168"/>
    <hyperlink r:id="rId166" ref="E169"/>
    <hyperlink r:id="rId167" ref="E170"/>
    <hyperlink r:id="rId168" ref="E171"/>
    <hyperlink r:id="rId169" ref="E172"/>
    <hyperlink r:id="rId170" ref="E173"/>
    <hyperlink r:id="rId171" ref="E174"/>
    <hyperlink r:id="rId172" ref="E175"/>
    <hyperlink r:id="rId173" ref="E176"/>
    <hyperlink r:id="rId174" ref="E177"/>
    <hyperlink r:id="rId175" ref="E178"/>
    <hyperlink r:id="rId176" ref="E179"/>
    <hyperlink r:id="rId177" ref="E180"/>
    <hyperlink r:id="rId178" ref="E181"/>
    <hyperlink r:id="rId179" ref="E182"/>
    <hyperlink r:id="rId180" ref="E183"/>
    <hyperlink r:id="rId181" ref="E184"/>
    <hyperlink r:id="rId182" ref="E185"/>
    <hyperlink r:id="rId183" ref="E186"/>
    <hyperlink r:id="rId184" ref="E187"/>
    <hyperlink r:id="rId185" ref="E188"/>
    <hyperlink r:id="rId186" ref="E189"/>
    <hyperlink r:id="rId187" ref="E190"/>
    <hyperlink r:id="rId188" ref="E191"/>
    <hyperlink r:id="rId189" ref="E192"/>
    <hyperlink r:id="rId190" ref="E193"/>
    <hyperlink r:id="rId191" ref="E194"/>
    <hyperlink r:id="rId192" ref="E195"/>
  </hyperlinks>
  <drawing r:id="rId193"/>
  <tableParts count="1">
    <tablePart r:id="rId19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14"/>
    <col customWidth="1" min="2" max="2" width="49.29"/>
    <col customWidth="1" min="4" max="4" width="33.0"/>
    <col customWidth="1" min="5" max="5" width="20.57"/>
    <col customWidth="1" min="6" max="6" width="6.86"/>
    <col customWidth="1" min="7" max="7" width="60.71"/>
  </cols>
  <sheetData>
    <row r="1">
      <c r="A1" s="1" t="s">
        <v>0</v>
      </c>
      <c r="B1" s="2" t="s">
        <v>1</v>
      </c>
      <c r="C1" s="3" t="s">
        <v>3</v>
      </c>
      <c r="D1" s="3" t="s">
        <v>2</v>
      </c>
      <c r="E1" s="4" t="s">
        <v>604</v>
      </c>
      <c r="F1" s="4" t="s">
        <v>605</v>
      </c>
      <c r="G1" s="4" t="s">
        <v>4</v>
      </c>
    </row>
    <row r="2">
      <c r="A2" s="51" t="s">
        <v>606</v>
      </c>
      <c r="B2" s="52" t="str">
        <f>HYPERLINK("https://www.hwangs.com/","Hwang's")</f>
        <v>Hwang's</v>
      </c>
      <c r="C2" s="51" t="s">
        <v>607</v>
      </c>
      <c r="D2" s="53" t="s">
        <v>608</v>
      </c>
      <c r="E2" s="53" t="s">
        <v>609</v>
      </c>
      <c r="F2" s="51">
        <v>33418.0</v>
      </c>
      <c r="G2" s="54"/>
    </row>
    <row r="3">
      <c r="A3" s="51" t="s">
        <v>606</v>
      </c>
      <c r="B3" s="52" t="str">
        <f>HYPERLINK("https://www.martialartsofthepalmbeaches.com/","Martial Arts of the Palm Beaches")</f>
        <v>Martial Arts of the Palm Beaches</v>
      </c>
      <c r="C3" s="51" t="s">
        <v>610</v>
      </c>
      <c r="D3" s="53" t="s">
        <v>611</v>
      </c>
      <c r="E3" s="53" t="s">
        <v>612</v>
      </c>
      <c r="F3" s="51">
        <v>33408.0</v>
      </c>
      <c r="G3" s="54"/>
    </row>
    <row r="4">
      <c r="A4" s="51" t="s">
        <v>606</v>
      </c>
      <c r="B4" s="52" t="str">
        <f>HYPERLINK("https://pbgmartialarts.com/","PBG Martial Arts")</f>
        <v>PBG Martial Arts</v>
      </c>
      <c r="C4" s="51" t="s">
        <v>613</v>
      </c>
      <c r="D4" s="53" t="s">
        <v>614</v>
      </c>
      <c r="E4" s="53" t="s">
        <v>612</v>
      </c>
      <c r="F4" s="51">
        <v>33408.0</v>
      </c>
      <c r="G4" s="54"/>
    </row>
    <row r="5">
      <c r="A5" s="51" t="s">
        <v>606</v>
      </c>
      <c r="B5" s="52" t="str">
        <f>HYPERLINK("https://www.riliongracie.com/","Rilion Gracie Ji-Jitsu")</f>
        <v>Rilion Gracie Ji-Jitsu</v>
      </c>
      <c r="C5" s="51" t="s">
        <v>615</v>
      </c>
      <c r="D5" s="53" t="s">
        <v>616</v>
      </c>
      <c r="E5" s="53" t="s">
        <v>609</v>
      </c>
      <c r="F5" s="51">
        <v>33410.0</v>
      </c>
      <c r="G5" s="54"/>
    </row>
    <row r="6">
      <c r="A6" s="51" t="s">
        <v>606</v>
      </c>
      <c r="B6" s="52" t="str">
        <f>HYPERLINK("https://www.facebook.com/ATTPBG/","American Top Team PBG")</f>
        <v>American Top Team PBG</v>
      </c>
      <c r="C6" s="51" t="s">
        <v>617</v>
      </c>
      <c r="D6" s="53" t="s">
        <v>618</v>
      </c>
      <c r="E6" s="53" t="s">
        <v>609</v>
      </c>
      <c r="F6" s="51">
        <v>33410.0</v>
      </c>
      <c r="G6" s="54"/>
    </row>
    <row r="7">
      <c r="A7" s="51" t="s">
        <v>606</v>
      </c>
      <c r="B7" s="52" t="str">
        <f>HYPERLINK("https://allstarmartialartswestpalmbeach.com/","Allstar Martial Arts Academy")</f>
        <v>Allstar Martial Arts Academy</v>
      </c>
      <c r="C7" s="51" t="s">
        <v>619</v>
      </c>
      <c r="D7" s="53" t="s">
        <v>620</v>
      </c>
      <c r="E7" s="53" t="s">
        <v>621</v>
      </c>
      <c r="F7" s="51">
        <v>33405.0</v>
      </c>
      <c r="G7" s="54"/>
    </row>
    <row r="8">
      <c r="A8" s="51" t="s">
        <v>606</v>
      </c>
      <c r="B8" s="53" t="s">
        <v>622</v>
      </c>
      <c r="C8" s="51" t="s">
        <v>623</v>
      </c>
      <c r="D8" s="53" t="s">
        <v>624</v>
      </c>
      <c r="E8" s="53" t="s">
        <v>621</v>
      </c>
      <c r="F8" s="51">
        <v>33417.0</v>
      </c>
      <c r="G8" s="54"/>
    </row>
    <row r="9">
      <c r="A9" s="51" t="s">
        <v>606</v>
      </c>
      <c r="B9" s="52" t="str">
        <f>HYPERLINK("http://www.palmbeachkarateschool.com/","Palm Beach Karate")</f>
        <v>Palm Beach Karate</v>
      </c>
      <c r="C9" s="51" t="s">
        <v>625</v>
      </c>
      <c r="D9" s="53" t="s">
        <v>626</v>
      </c>
      <c r="E9" s="53" t="s">
        <v>621</v>
      </c>
      <c r="F9" s="51">
        <v>33415.0</v>
      </c>
      <c r="G9" s="54"/>
    </row>
    <row r="10">
      <c r="A10" s="51" t="s">
        <v>606</v>
      </c>
      <c r="B10" s="52" t="str">
        <f>HYPERLINK("https://selfdefensewestpalmbeach.com/","American College of Martial Arts")</f>
        <v>American College of Martial Arts</v>
      </c>
      <c r="C10" s="51" t="s">
        <v>627</v>
      </c>
      <c r="D10" s="53" t="s">
        <v>628</v>
      </c>
      <c r="E10" s="53" t="s">
        <v>621</v>
      </c>
      <c r="F10" s="51">
        <v>33405.0</v>
      </c>
      <c r="G10" s="54"/>
    </row>
    <row r="11">
      <c r="A11" s="51" t="s">
        <v>606</v>
      </c>
      <c r="B11" s="53" t="s">
        <v>629</v>
      </c>
      <c r="C11" s="51" t="s">
        <v>630</v>
      </c>
      <c r="D11" s="53" t="s">
        <v>631</v>
      </c>
      <c r="E11" s="53" t="s">
        <v>632</v>
      </c>
      <c r="F11" s="51">
        <v>33461.0</v>
      </c>
      <c r="G11" s="54"/>
    </row>
    <row r="12">
      <c r="A12" s="51" t="s">
        <v>606</v>
      </c>
      <c r="B12" s="52" t="str">
        <f>HYPERLINK("https://www.legacymixedmartialarts.net/","Legacy Mixed Martial Arts")</f>
        <v>Legacy Mixed Martial Arts</v>
      </c>
      <c r="C12" s="51" t="s">
        <v>633</v>
      </c>
      <c r="D12" s="53" t="s">
        <v>634</v>
      </c>
      <c r="E12" s="53" t="s">
        <v>609</v>
      </c>
      <c r="F12" s="51">
        <v>33408.0</v>
      </c>
      <c r="G12" s="54"/>
    </row>
    <row r="13">
      <c r="A13" s="51" t="s">
        <v>606</v>
      </c>
      <c r="B13" s="52" t="str">
        <f>HYPERLINK("http://leestkdacademy.com/","Lee's Tae Kwon DO Academy")</f>
        <v>Lee's Tae Kwon DO Academy</v>
      </c>
      <c r="C13" s="51" t="s">
        <v>635</v>
      </c>
      <c r="D13" s="53" t="s">
        <v>636</v>
      </c>
      <c r="E13" s="53" t="s">
        <v>612</v>
      </c>
      <c r="F13" s="51">
        <v>33408.0</v>
      </c>
      <c r="G13" s="54"/>
    </row>
    <row r="14">
      <c r="A14" s="51" t="s">
        <v>606</v>
      </c>
      <c r="B14" s="52" t="str">
        <f>HYPERLINK("https://www.positiveimpacthealthcenters.org/","Positive Impact")</f>
        <v>Positive Impact</v>
      </c>
      <c r="C14" s="51" t="s">
        <v>637</v>
      </c>
      <c r="D14" s="53" t="s">
        <v>638</v>
      </c>
      <c r="E14" s="53" t="s">
        <v>621</v>
      </c>
      <c r="F14" s="51">
        <v>33406.0</v>
      </c>
      <c r="G14" s="54"/>
    </row>
    <row r="15">
      <c r="A15" s="55" t="s">
        <v>639</v>
      </c>
      <c r="B15" s="52" t="str">
        <f t="shared" ref="B15:B16" si="1">HYPERLINK("https://www.codeninjas.com/","Code Ninjas")</f>
        <v>Code Ninjas</v>
      </c>
      <c r="C15" s="51" t="s">
        <v>640</v>
      </c>
      <c r="D15" s="53" t="s">
        <v>641</v>
      </c>
      <c r="E15" s="53" t="s">
        <v>642</v>
      </c>
      <c r="F15" s="51">
        <v>33414.0</v>
      </c>
      <c r="G15" s="54"/>
    </row>
    <row r="16">
      <c r="A16" s="55" t="s">
        <v>639</v>
      </c>
      <c r="B16" s="52" t="str">
        <f t="shared" si="1"/>
        <v>Code Ninjas</v>
      </c>
      <c r="C16" s="51" t="s">
        <v>643</v>
      </c>
      <c r="D16" s="53" t="s">
        <v>644</v>
      </c>
      <c r="E16" s="53" t="s">
        <v>645</v>
      </c>
      <c r="F16" s="51">
        <v>33472.0</v>
      </c>
      <c r="G16" s="54"/>
    </row>
    <row r="17">
      <c r="A17" s="51" t="s">
        <v>646</v>
      </c>
      <c r="B17" s="52" t="str">
        <f>HYPERLINK("https://www.actorsrep.org/","Bob Carter's Actors workshop and theatre")</f>
        <v>Bob Carter's Actors workshop and theatre</v>
      </c>
      <c r="C17" s="51" t="s">
        <v>647</v>
      </c>
      <c r="D17" s="53" t="s">
        <v>648</v>
      </c>
      <c r="E17" s="53" t="s">
        <v>621</v>
      </c>
      <c r="F17" s="51">
        <v>33401.0</v>
      </c>
      <c r="G17" s="54"/>
    </row>
    <row r="18">
      <c r="A18" s="51" t="s">
        <v>646</v>
      </c>
      <c r="B18" s="53" t="s">
        <v>649</v>
      </c>
      <c r="C18" s="51" t="s">
        <v>650</v>
      </c>
      <c r="D18" s="53" t="s">
        <v>651</v>
      </c>
      <c r="E18" s="53" t="s">
        <v>652</v>
      </c>
      <c r="F18" s="51">
        <v>33467.0</v>
      </c>
      <c r="G18" s="54"/>
    </row>
    <row r="19">
      <c r="A19" s="51" t="s">
        <v>646</v>
      </c>
      <c r="B19" s="52" t="str">
        <f>HYPERLINK("https://www.manta.com/c/mtgdw0x/showbiz-kids-and-teens","Showbiz kids and teens")</f>
        <v>Showbiz kids and teens</v>
      </c>
      <c r="C19" s="51" t="s">
        <v>653</v>
      </c>
      <c r="D19" s="53" t="s">
        <v>654</v>
      </c>
      <c r="E19" s="53" t="s">
        <v>621</v>
      </c>
      <c r="F19" s="51">
        <v>33401.0</v>
      </c>
      <c r="G19" s="54"/>
    </row>
    <row r="20">
      <c r="A20" s="51" t="s">
        <v>646</v>
      </c>
      <c r="B20" s="52" t="str">
        <f>HYPERLINK("https://www.standingoh.com/","Standing Ovation Performing Arts")</f>
        <v>Standing Ovation Performing Arts</v>
      </c>
      <c r="C20" s="51" t="s">
        <v>655</v>
      </c>
      <c r="D20" s="53" t="s">
        <v>656</v>
      </c>
      <c r="E20" s="53" t="s">
        <v>652</v>
      </c>
      <c r="F20" s="51">
        <v>33463.0</v>
      </c>
      <c r="G20" s="54"/>
    </row>
    <row r="21">
      <c r="A21" s="51" t="s">
        <v>646</v>
      </c>
      <c r="B21" s="52" t="str">
        <f>HYPERLINK("https://www.facebook.com/WellingtonChildrensTheatre","Wellington Children's Theatre")</f>
        <v>Wellington Children's Theatre</v>
      </c>
      <c r="C21" s="51" t="s">
        <v>657</v>
      </c>
      <c r="D21" s="53" t="s">
        <v>658</v>
      </c>
      <c r="E21" s="53" t="s">
        <v>642</v>
      </c>
      <c r="F21" s="51">
        <v>33414.0</v>
      </c>
      <c r="G21" s="54"/>
    </row>
    <row r="22">
      <c r="A22" s="51" t="s">
        <v>646</v>
      </c>
      <c r="B22" s="52" t="str">
        <f>HYPERLINK("http://www.burtreynoldsinstitute.org/contact.html","Burt Reynolds Institute for Film and Theatre")</f>
        <v>Burt Reynolds Institute for Film and Theatre</v>
      </c>
      <c r="C22" s="51" t="s">
        <v>659</v>
      </c>
      <c r="D22" s="53" t="s">
        <v>660</v>
      </c>
      <c r="E22" s="53" t="s">
        <v>612</v>
      </c>
      <c r="F22" s="51">
        <v>33408.0</v>
      </c>
      <c r="G22" s="54"/>
    </row>
    <row r="23">
      <c r="A23" s="51" t="s">
        <v>646</v>
      </c>
      <c r="B23" s="52" t="str">
        <f>HYPERLINK("http://www.pbchildrenschorus.org/","Palm Beach Children's Chorus, Inc")</f>
        <v>Palm Beach Children's Chorus, Inc</v>
      </c>
      <c r="C23" s="51" t="s">
        <v>661</v>
      </c>
      <c r="D23" s="53" t="s">
        <v>662</v>
      </c>
      <c r="E23" s="53" t="s">
        <v>609</v>
      </c>
      <c r="F23" s="51">
        <v>33410.0</v>
      </c>
      <c r="G23" s="54"/>
    </row>
    <row r="24">
      <c r="A24" s="51" t="s">
        <v>663</v>
      </c>
      <c r="B24" s="52" t="str">
        <f>HYPERLINK("https://www.engineeringforkids.com/southern-palm-beach/","Engineering for Kids of Southern Palm Beach County")</f>
        <v>Engineering for Kids of Southern Palm Beach County</v>
      </c>
      <c r="C24" s="51" t="s">
        <v>664</v>
      </c>
      <c r="D24" s="54"/>
      <c r="E24" s="53" t="s">
        <v>652</v>
      </c>
      <c r="F24" s="51">
        <v>33463.0</v>
      </c>
      <c r="G24" s="56" t="s">
        <v>665</v>
      </c>
    </row>
    <row r="25">
      <c r="A25" s="51" t="s">
        <v>663</v>
      </c>
      <c r="B25" s="52" t="str">
        <f>HYPERLINK("https://www.pbgfl.com/730/Burns-Road-Community-Center","Burns Road Community Center")</f>
        <v>Burns Road Community Center</v>
      </c>
      <c r="C25" s="51" t="s">
        <v>666</v>
      </c>
      <c r="D25" s="57" t="s">
        <v>667</v>
      </c>
      <c r="E25" s="53" t="s">
        <v>609</v>
      </c>
      <c r="F25" s="51">
        <v>33410.0</v>
      </c>
      <c r="G25" s="58"/>
    </row>
    <row r="26">
      <c r="A26" s="51" t="s">
        <v>668</v>
      </c>
      <c r="B26" s="52" t="str">
        <f>HYPERLINK("https://www.pgaresort.com/experiences/sports-and-racquet-club-fitness?utm_source=Google&amp;utm_medium=GMB&amp;utm_campaign=racquet","PGA National Sports &amp; Racquet Club")</f>
        <v>PGA National Sports &amp; Racquet Club</v>
      </c>
      <c r="C26" s="51" t="s">
        <v>669</v>
      </c>
      <c r="D26" s="57" t="s">
        <v>670</v>
      </c>
      <c r="E26" s="53" t="s">
        <v>609</v>
      </c>
      <c r="F26" s="51">
        <v>33418.0</v>
      </c>
      <c r="G26" s="54"/>
    </row>
    <row r="27">
      <c r="A27" s="51" t="s">
        <v>668</v>
      </c>
      <c r="B27" s="52" t="str">
        <f>HYPERLINK("https://www.palmbeachsports.com/","Palm Beach County Sports Commission")</f>
        <v>Palm Beach County Sports Commission</v>
      </c>
      <c r="C27" s="51" t="s">
        <v>671</v>
      </c>
      <c r="D27" s="57" t="s">
        <v>672</v>
      </c>
      <c r="E27" s="53" t="s">
        <v>621</v>
      </c>
      <c r="F27" s="51">
        <v>33406.0</v>
      </c>
      <c r="G27" s="54"/>
    </row>
    <row r="28">
      <c r="A28" s="51" t="s">
        <v>668</v>
      </c>
      <c r="B28" s="52" t="str">
        <f>HYPERLINK("http://www.thegymnasticsrevolution.com/","The Gymnastics Revolution")</f>
        <v>The Gymnastics Revolution</v>
      </c>
      <c r="C28" s="51" t="s">
        <v>673</v>
      </c>
      <c r="D28" s="57" t="s">
        <v>674</v>
      </c>
      <c r="E28" s="53" t="s">
        <v>675</v>
      </c>
      <c r="F28" s="51">
        <v>33407.0</v>
      </c>
      <c r="G28" s="54"/>
    </row>
    <row r="29">
      <c r="A29" s="51" t="s">
        <v>668</v>
      </c>
      <c r="B29" s="52" t="str">
        <f>HYPERLINK("http://www.pbgfl.com/356/Tennis-Center","Palm Beach Gardens Tennis Center")</f>
        <v>Palm Beach Gardens Tennis Center</v>
      </c>
      <c r="C29" s="51" t="s">
        <v>676</v>
      </c>
      <c r="D29" s="57" t="s">
        <v>677</v>
      </c>
      <c r="E29" s="53" t="s">
        <v>609</v>
      </c>
      <c r="F29" s="51">
        <v>33418.0</v>
      </c>
      <c r="G29" s="54"/>
    </row>
    <row r="30">
      <c r="A30" s="51" t="s">
        <v>668</v>
      </c>
      <c r="B30" s="52" t="str">
        <f>HYPERLINK("http://discover.pbcgov.org/parks/Aquatics/North-County.aspx","North CountyAquatic Complex")</f>
        <v>North CountyAquatic Complex</v>
      </c>
      <c r="C30" s="51" t="s">
        <v>678</v>
      </c>
      <c r="D30" s="57" t="s">
        <v>679</v>
      </c>
      <c r="E30" s="53" t="s">
        <v>680</v>
      </c>
      <c r="F30" s="51">
        <v>33458.0</v>
      </c>
      <c r="G30" s="54"/>
    </row>
    <row r="31">
      <c r="A31" s="51" t="s">
        <v>681</v>
      </c>
      <c r="B31" s="52" t="str">
        <f>HYPERLINK("https://www.bgcbc.org/florence-de-george-club","DeGeorge Boys &amp; Girls Club")</f>
        <v>DeGeorge Boys &amp; Girls Club</v>
      </c>
      <c r="C31" s="51" t="s">
        <v>682</v>
      </c>
      <c r="D31" s="57" t="s">
        <v>683</v>
      </c>
      <c r="E31" s="53" t="s">
        <v>621</v>
      </c>
      <c r="F31" s="51">
        <v>33407.0</v>
      </c>
      <c r="G31" s="54"/>
    </row>
    <row r="32">
      <c r="A32" s="51" t="s">
        <v>681</v>
      </c>
      <c r="B32" s="52" t="str">
        <f>HYPERLINK("https://www.gssef.org/","Girl Scouts of SE Florida")</f>
        <v>Girl Scouts of SE Florida</v>
      </c>
      <c r="C32" s="51" t="s">
        <v>684</v>
      </c>
      <c r="D32" s="57" t="s">
        <v>685</v>
      </c>
      <c r="E32" s="53" t="s">
        <v>652</v>
      </c>
      <c r="F32" s="51">
        <v>33467.0</v>
      </c>
      <c r="G32" s="54"/>
    </row>
    <row r="33">
      <c r="A33" s="51" t="s">
        <v>681</v>
      </c>
      <c r="B33" s="52" t="str">
        <f>HYPERLINK("https://www.boystown.org/locations/south-florida/Pages/default.aspx","Boys Town of South Florida")</f>
        <v>Boys Town of South Florida</v>
      </c>
      <c r="C33" s="51" t="s">
        <v>686</v>
      </c>
      <c r="D33" s="57" t="s">
        <v>687</v>
      </c>
      <c r="E33" s="53" t="s">
        <v>621</v>
      </c>
      <c r="F33" s="51">
        <v>33401.0</v>
      </c>
      <c r="G33" s="54"/>
    </row>
    <row r="34">
      <c r="A34" s="51" t="s">
        <v>688</v>
      </c>
      <c r="B34" s="52" t="str">
        <f>HYPERLINK("https://www.palmbeachlightning.net/","Palm Beach Lightning Allstar Cheerleading")</f>
        <v>Palm Beach Lightning Allstar Cheerleading</v>
      </c>
      <c r="C34" s="51" t="s">
        <v>689</v>
      </c>
      <c r="D34" s="57" t="s">
        <v>690</v>
      </c>
      <c r="E34" s="53" t="s">
        <v>675</v>
      </c>
      <c r="F34" s="51">
        <v>33404.0</v>
      </c>
      <c r="G34" s="54"/>
    </row>
    <row r="35">
      <c r="A35" s="51" t="s">
        <v>688</v>
      </c>
      <c r="B35" s="52" t="str">
        <f>HYPERLINK("https://www.facebook.com/PRIDECheerfam/","Pride Cheerleading")</f>
        <v>Pride Cheerleading</v>
      </c>
      <c r="C35" s="51" t="s">
        <v>691</v>
      </c>
      <c r="D35" s="57" t="s">
        <v>692</v>
      </c>
      <c r="E35" s="53" t="s">
        <v>621</v>
      </c>
      <c r="F35" s="51">
        <v>33407.0</v>
      </c>
      <c r="G35" s="54"/>
    </row>
    <row r="36">
      <c r="A36" s="51" t="s">
        <v>688</v>
      </c>
      <c r="B36" s="52" t="str">
        <f>HYPERLINK("https://www.cheertimeandmore.com/all-star-cheerleading","Cheer Time and More")</f>
        <v>Cheer Time and More</v>
      </c>
      <c r="C36" s="51" t="s">
        <v>693</v>
      </c>
      <c r="D36" s="57" t="s">
        <v>694</v>
      </c>
      <c r="E36" s="53" t="s">
        <v>680</v>
      </c>
      <c r="F36" s="51">
        <v>33458.0</v>
      </c>
      <c r="G36" s="54"/>
    </row>
    <row r="37">
      <c r="A37" s="51" t="s">
        <v>695</v>
      </c>
      <c r="B37" s="52" t="str">
        <f>HYPERLINK("https://www.palmbeachzoo.org/","Palm Beach Zoo &amp; Conservation Society")</f>
        <v>Palm Beach Zoo &amp; Conservation Society</v>
      </c>
      <c r="C37" s="51" t="s">
        <v>696</v>
      </c>
      <c r="D37" s="57" t="s">
        <v>697</v>
      </c>
      <c r="E37" s="53" t="s">
        <v>621</v>
      </c>
      <c r="F37" s="51">
        <v>33405.0</v>
      </c>
      <c r="G37" s="54"/>
    </row>
    <row r="38">
      <c r="A38" s="51" t="s">
        <v>695</v>
      </c>
      <c r="B38" s="52" t="str">
        <f>HYPERLINK("https://www.everykidsdream.com/","Every Kids Dream LLC Petting Zoo and Pony Rides")</f>
        <v>Every Kids Dream LLC Petting Zoo and Pony Rides</v>
      </c>
      <c r="C38" s="51" t="s">
        <v>698</v>
      </c>
      <c r="D38" s="54"/>
      <c r="E38" s="54"/>
      <c r="F38" s="59"/>
      <c r="G38" s="56" t="s">
        <v>699</v>
      </c>
    </row>
    <row r="39">
      <c r="A39" s="51" t="s">
        <v>695</v>
      </c>
      <c r="B39" s="52" t="str">
        <f>HYPERLINK("https://www.facebook.com/AnimalEDventurePark/","Animal Edventure Park")</f>
        <v>Animal Edventure Park</v>
      </c>
      <c r="C39" s="51" t="s">
        <v>700</v>
      </c>
      <c r="D39" s="53" t="s">
        <v>701</v>
      </c>
      <c r="E39" s="53" t="s">
        <v>645</v>
      </c>
      <c r="F39" s="51">
        <v>33473.0</v>
      </c>
      <c r="G39" s="54"/>
    </row>
    <row r="40">
      <c r="A40" s="51" t="s">
        <v>695</v>
      </c>
      <c r="B40" s="52" t="str">
        <f>HYPERLINK("https://pantherridge.org/","Panther Ridge Conservation Center")</f>
        <v>Panther Ridge Conservation Center</v>
      </c>
      <c r="C40" s="51" t="s">
        <v>702</v>
      </c>
      <c r="D40" s="53" t="s">
        <v>703</v>
      </c>
      <c r="E40" s="53" t="s">
        <v>704</v>
      </c>
      <c r="F40" s="51">
        <v>33470.0</v>
      </c>
      <c r="G40" s="54"/>
    </row>
    <row r="41">
      <c r="A41" s="51" t="s">
        <v>695</v>
      </c>
      <c r="B41" s="52" t="str">
        <f>HYPERLINK("https://buschwildlife.org/","Busch Wildlife Sanctuary")</f>
        <v>Busch Wildlife Sanctuary</v>
      </c>
      <c r="C41" s="51" t="s">
        <v>705</v>
      </c>
      <c r="D41" s="53" t="s">
        <v>706</v>
      </c>
      <c r="E41" s="53" t="s">
        <v>680</v>
      </c>
      <c r="F41" s="51">
        <v>33458.0</v>
      </c>
      <c r="G41" s="54"/>
    </row>
    <row r="42">
      <c r="A42" s="51" t="s">
        <v>695</v>
      </c>
      <c r="B42" s="52" t="str">
        <f>HYPERLINK("https://marinelife.org/","Loggerhead Marinelife Center")</f>
        <v>Loggerhead Marinelife Center</v>
      </c>
      <c r="C42" s="51" t="s">
        <v>707</v>
      </c>
      <c r="D42" s="53" t="s">
        <v>708</v>
      </c>
      <c r="E42" s="53" t="s">
        <v>709</v>
      </c>
      <c r="F42" s="51">
        <v>33408.0</v>
      </c>
      <c r="G42" s="54"/>
    </row>
    <row r="43">
      <c r="A43" s="51" t="s">
        <v>710</v>
      </c>
      <c r="B43" s="52" t="str">
        <f>HYPERLINK("https://www.sfsciencecenter.org/","South Florida Science Center and Aquarium")</f>
        <v>South Florida Science Center and Aquarium</v>
      </c>
      <c r="C43" s="51" t="s">
        <v>711</v>
      </c>
      <c r="D43" s="53" t="s">
        <v>712</v>
      </c>
      <c r="E43" s="53" t="s">
        <v>621</v>
      </c>
      <c r="F43" s="51">
        <v>33405.0</v>
      </c>
      <c r="G43" s="54"/>
    </row>
    <row r="44">
      <c r="A44" s="51" t="s">
        <v>710</v>
      </c>
      <c r="B44" s="53" t="s">
        <v>713</v>
      </c>
      <c r="C44" s="51" t="s">
        <v>711</v>
      </c>
      <c r="D44" s="53" t="s">
        <v>712</v>
      </c>
      <c r="E44" s="53" t="s">
        <v>621</v>
      </c>
      <c r="F44" s="51">
        <v>33405.0</v>
      </c>
      <c r="G44" s="54"/>
    </row>
    <row r="45">
      <c r="A45" s="51" t="s">
        <v>334</v>
      </c>
      <c r="B45" s="52" t="str">
        <f>HYPERLINK("https://www.jupiterlighthouse.org/","Jupiter Inlet Lighthouse &amp; Museum")</f>
        <v>Jupiter Inlet Lighthouse &amp; Museum</v>
      </c>
      <c r="C45" s="51" t="s">
        <v>714</v>
      </c>
      <c r="D45" s="53" t="s">
        <v>715</v>
      </c>
      <c r="E45" s="53" t="s">
        <v>680</v>
      </c>
      <c r="F45" s="51">
        <v>33469.0</v>
      </c>
      <c r="G45" s="54"/>
    </row>
    <row r="46">
      <c r="A46" s="51" t="s">
        <v>334</v>
      </c>
      <c r="B46" s="52" t="str">
        <f>HYPERLINK("https://www.flaglermuseum.us/","Henry Morrison Flagler Museum")</f>
        <v>Henry Morrison Flagler Museum</v>
      </c>
      <c r="C46" s="51" t="s">
        <v>716</v>
      </c>
      <c r="D46" s="53" t="s">
        <v>717</v>
      </c>
      <c r="E46" s="53" t="s">
        <v>718</v>
      </c>
      <c r="F46" s="51">
        <v>33480.0</v>
      </c>
      <c r="G46" s="54"/>
    </row>
    <row r="47">
      <c r="A47" s="51" t="s">
        <v>334</v>
      </c>
      <c r="B47" s="52" t="str">
        <f>HYPERLINK("https://www.norton.org/","Norton Museum of Art")</f>
        <v>Norton Museum of Art</v>
      </c>
      <c r="C47" s="51" t="s">
        <v>719</v>
      </c>
      <c r="D47" s="53" t="s">
        <v>720</v>
      </c>
      <c r="E47" s="53" t="s">
        <v>621</v>
      </c>
      <c r="F47" s="51">
        <v>33401.0</v>
      </c>
      <c r="G47" s="54"/>
    </row>
    <row r="48">
      <c r="A48" s="51" t="s">
        <v>334</v>
      </c>
      <c r="B48" s="52" t="str">
        <f>HYPERLINK("https://surfingfloridamuseum.org/","Surfing Florida Museum")</f>
        <v>Surfing Florida Museum</v>
      </c>
      <c r="C48" s="51" t="s">
        <v>721</v>
      </c>
      <c r="D48" s="53" t="s">
        <v>722</v>
      </c>
      <c r="E48" s="53" t="s">
        <v>621</v>
      </c>
      <c r="F48" s="51">
        <v>33401.0</v>
      </c>
      <c r="G48" s="54"/>
    </row>
    <row r="49">
      <c r="A49" s="51" t="s">
        <v>334</v>
      </c>
      <c r="B49" s="52" t="str">
        <f>HYPERLINK("https://www.ansg.org/","Ann Norton Sculptures Gardens")</f>
        <v>Ann Norton Sculptures Gardens</v>
      </c>
      <c r="C49" s="51" t="s">
        <v>723</v>
      </c>
      <c r="D49" s="53" t="s">
        <v>724</v>
      </c>
      <c r="E49" s="53" t="s">
        <v>621</v>
      </c>
      <c r="F49" s="59"/>
      <c r="G49" s="54"/>
    </row>
    <row r="50">
      <c r="A50" s="51" t="s">
        <v>725</v>
      </c>
      <c r="B50" s="52" t="str">
        <f>HYPERLINK("https://specialolympicsflorida.org/palm-beach/","Palm Beach County Spec Olympics")</f>
        <v>Palm Beach County Spec Olympics</v>
      </c>
      <c r="C50" s="51" t="s">
        <v>726</v>
      </c>
      <c r="D50" s="53" t="s">
        <v>727</v>
      </c>
      <c r="E50" s="53" t="s">
        <v>652</v>
      </c>
      <c r="F50" s="51">
        <v>33461.0</v>
      </c>
      <c r="G50" s="54"/>
    </row>
    <row r="51">
      <c r="A51" s="51" t="s">
        <v>725</v>
      </c>
      <c r="B51" s="52" t="str">
        <f>HYPERLINK("https://www.palmbeachsports.com/","Palm Beach County Sports Commission")</f>
        <v>Palm Beach County Sports Commission</v>
      </c>
      <c r="C51" s="51" t="s">
        <v>671</v>
      </c>
      <c r="D51" s="53" t="s">
        <v>728</v>
      </c>
      <c r="E51" s="53" t="s">
        <v>621</v>
      </c>
      <c r="F51" s="51">
        <v>33406.0</v>
      </c>
      <c r="G51" s="54"/>
    </row>
    <row r="52">
      <c r="A52" s="51" t="s">
        <v>729</v>
      </c>
      <c r="B52" s="52" t="str">
        <f>HYPERLINK("https://www.jupiter.fl.us/Facilities/Facility/Details/Jupiter-Community-Center-58","Jupiter Community Center")</f>
        <v>Jupiter Community Center</v>
      </c>
      <c r="C52" s="51" t="s">
        <v>730</v>
      </c>
      <c r="D52" s="53" t="s">
        <v>731</v>
      </c>
      <c r="E52" s="53" t="s">
        <v>680</v>
      </c>
      <c r="F52" s="51">
        <v>33458.0</v>
      </c>
      <c r="G52" s="56" t="s">
        <v>732</v>
      </c>
    </row>
  </sheetData>
  <hyperlinks>
    <hyperlink r:id="rId1" ref="G24"/>
    <hyperlink r:id="rId2" ref="G38"/>
    <hyperlink r:id="rId3" ref="G52"/>
  </hyperlinks>
  <drawing r:id="rId4"/>
  <tableParts count="1">
    <tablePart r:id="rId6"/>
  </tableParts>
</worksheet>
</file>